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U:\Identifiering och Behörighet\03 Förvaltning\1 Avropa.se\KLARA\"/>
    </mc:Choice>
  </mc:AlternateContent>
  <xr:revisionPtr revIDLastSave="0" documentId="8_{442E97B1-354D-4A6A-AAA6-43D16DFB8156}" xr6:coauthVersionLast="45" xr6:coauthVersionMax="45" xr10:uidLastSave="{00000000-0000-0000-0000-000000000000}"/>
  <bookViews>
    <workbookView xWindow="-110" yWindow="-110" windowWidth="19420" windowHeight="10420" xr2:uid="{00000000-000D-0000-FFFF-FFFF00000000}"/>
  </bookViews>
  <sheets>
    <sheet name="Avropsblankett IDB" sheetId="6" r:id="rId1"/>
    <sheet name="Prismatris IDB"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 i="6" l="1"/>
  <c r="J64" i="3" l="1"/>
  <c r="A78" i="3" l="1"/>
  <c r="A88" i="3"/>
  <c r="A93" i="3"/>
  <c r="A83" i="3"/>
  <c r="A63" i="3"/>
  <c r="A73" i="3"/>
  <c r="A68" i="3"/>
  <c r="A58" i="3"/>
  <c r="A53" i="3"/>
  <c r="A48" i="3"/>
  <c r="A43" i="3"/>
  <c r="A38" i="3"/>
  <c r="A33" i="3"/>
  <c r="A28" i="3"/>
  <c r="A23" i="3"/>
  <c r="A18" i="3"/>
  <c r="A13" i="3"/>
  <c r="A8" i="3"/>
  <c r="J94" i="3"/>
  <c r="J89" i="3"/>
  <c r="J84" i="3"/>
  <c r="G85" i="3" s="1"/>
  <c r="G86" i="3" s="1"/>
  <c r="J79" i="3"/>
  <c r="G80" i="3" s="1"/>
  <c r="G81" i="3" s="1"/>
  <c r="J74" i="3"/>
  <c r="G75" i="3" s="1"/>
  <c r="G76" i="3" s="1"/>
  <c r="J69" i="3"/>
  <c r="G70" i="3" s="1"/>
  <c r="G71" i="3" s="1"/>
  <c r="G65" i="3"/>
  <c r="G66" i="3" s="1"/>
  <c r="J59" i="3"/>
  <c r="G60" i="3" s="1"/>
  <c r="G61" i="3" s="1"/>
  <c r="J54" i="3"/>
  <c r="G55" i="3" s="1"/>
  <c r="G56" i="3" s="1"/>
  <c r="J49" i="3"/>
  <c r="G50" i="3" s="1"/>
  <c r="G51" i="3" s="1"/>
  <c r="J44" i="3"/>
  <c r="G45" i="3" s="1"/>
  <c r="G46" i="3" s="1"/>
  <c r="J39" i="3"/>
  <c r="G40" i="3" s="1"/>
  <c r="G41" i="3" s="1"/>
  <c r="J34" i="3"/>
  <c r="G35" i="3" s="1"/>
  <c r="G36" i="3" s="1"/>
  <c r="D85" i="3" l="1"/>
  <c r="D86" i="3" s="1"/>
  <c r="E80" i="3"/>
  <c r="E81" i="3" s="1"/>
  <c r="E75" i="3"/>
  <c r="E76" i="3" s="1"/>
  <c r="D70" i="3"/>
  <c r="D71" i="3" s="1"/>
  <c r="D65" i="3"/>
  <c r="D66" i="3" s="1"/>
  <c r="E60" i="3"/>
  <c r="E61" i="3" s="1"/>
  <c r="E55" i="3"/>
  <c r="E56" i="3" s="1"/>
  <c r="E50" i="3"/>
  <c r="E51" i="3" s="1"/>
  <c r="E45" i="3"/>
  <c r="E46" i="3" s="1"/>
  <c r="E40" i="3"/>
  <c r="E41" i="3" s="1"/>
  <c r="E35" i="3"/>
  <c r="E36" i="3" s="1"/>
  <c r="E90" i="3" l="1"/>
  <c r="E91" i="3" s="1"/>
  <c r="G90" i="3"/>
  <c r="G91" i="3" s="1"/>
  <c r="H90" i="3"/>
  <c r="H91" i="3" s="1"/>
  <c r="F90" i="3"/>
  <c r="F91" i="3" s="1"/>
  <c r="C90" i="3"/>
  <c r="C91" i="3" s="1"/>
  <c r="D90" i="3"/>
  <c r="D91" i="3" s="1"/>
  <c r="I90" i="3"/>
  <c r="I91" i="3" s="1"/>
  <c r="F85" i="3"/>
  <c r="F86" i="3" s="1"/>
  <c r="E85" i="3"/>
  <c r="E86" i="3" s="1"/>
  <c r="I85" i="3"/>
  <c r="H85" i="3"/>
  <c r="H86" i="3" s="1"/>
  <c r="C85" i="3"/>
  <c r="C86" i="3" s="1"/>
  <c r="I80" i="3"/>
  <c r="H80" i="3"/>
  <c r="H81" i="3" s="1"/>
  <c r="D80" i="3"/>
  <c r="D81" i="3" s="1"/>
  <c r="F80" i="3"/>
  <c r="F81" i="3" s="1"/>
  <c r="C80" i="3"/>
  <c r="C81" i="3" s="1"/>
  <c r="F75" i="3"/>
  <c r="F76" i="3" s="1"/>
  <c r="H75" i="3"/>
  <c r="H76" i="3" s="1"/>
  <c r="D75" i="3"/>
  <c r="D76" i="3" s="1"/>
  <c r="I75" i="3"/>
  <c r="C75" i="3"/>
  <c r="C76" i="3" s="1"/>
  <c r="F70" i="3"/>
  <c r="F71" i="3" s="1"/>
  <c r="H70" i="3"/>
  <c r="H71" i="3" s="1"/>
  <c r="I70" i="3"/>
  <c r="E70" i="3"/>
  <c r="E71" i="3" s="1"/>
  <c r="C70" i="3"/>
  <c r="C71" i="3" s="1"/>
  <c r="H65" i="3"/>
  <c r="H66" i="3" s="1"/>
  <c r="F65" i="3"/>
  <c r="F66" i="3" s="1"/>
  <c r="C65" i="3"/>
  <c r="C66" i="3" s="1"/>
  <c r="E65" i="3"/>
  <c r="E66" i="3" s="1"/>
  <c r="I65" i="3"/>
  <c r="H60" i="3"/>
  <c r="H61" i="3" s="1"/>
  <c r="I60" i="3"/>
  <c r="C60" i="3"/>
  <c r="C61" i="3" s="1"/>
  <c r="D60" i="3"/>
  <c r="D61" i="3" s="1"/>
  <c r="F60" i="3"/>
  <c r="F61" i="3" s="1"/>
  <c r="C55" i="3"/>
  <c r="C56" i="3" s="1"/>
  <c r="F55" i="3"/>
  <c r="F56" i="3" s="1"/>
  <c r="I55" i="3"/>
  <c r="D55" i="3"/>
  <c r="D56" i="3" s="1"/>
  <c r="H55" i="3"/>
  <c r="H56" i="3" s="1"/>
  <c r="F50" i="3"/>
  <c r="F51" i="3" s="1"/>
  <c r="H50" i="3"/>
  <c r="H51" i="3" s="1"/>
  <c r="I50" i="3"/>
  <c r="I51" i="3" s="1"/>
  <c r="C50" i="3"/>
  <c r="C51" i="3" s="1"/>
  <c r="D50" i="3"/>
  <c r="D51" i="3" s="1"/>
  <c r="F45" i="3"/>
  <c r="F46" i="3" s="1"/>
  <c r="H45" i="3"/>
  <c r="H46" i="3" s="1"/>
  <c r="I45" i="3"/>
  <c r="C45" i="3"/>
  <c r="C46" i="3" s="1"/>
  <c r="D45" i="3"/>
  <c r="D46" i="3" s="1"/>
  <c r="F40" i="3"/>
  <c r="F41" i="3" s="1"/>
  <c r="C40" i="3"/>
  <c r="C41" i="3" s="1"/>
  <c r="I40" i="3"/>
  <c r="I41" i="3" s="1"/>
  <c r="D40" i="3"/>
  <c r="D41" i="3" s="1"/>
  <c r="H40" i="3"/>
  <c r="H41" i="3" s="1"/>
  <c r="F35" i="3"/>
  <c r="F36" i="3" s="1"/>
  <c r="H35" i="3"/>
  <c r="H36" i="3" s="1"/>
  <c r="I35" i="3"/>
  <c r="D35" i="3"/>
  <c r="D36" i="3" s="1"/>
  <c r="C35" i="3"/>
  <c r="C36" i="3" s="1"/>
  <c r="G95" i="3"/>
  <c r="G96" i="3" s="1"/>
  <c r="J24" i="3"/>
  <c r="J29" i="3"/>
  <c r="G30" i="3" s="1"/>
  <c r="G31" i="3" s="1"/>
  <c r="I25" i="3" l="1"/>
  <c r="G25" i="3"/>
  <c r="G26" i="3" s="1"/>
  <c r="I86" i="3"/>
  <c r="I56" i="3"/>
  <c r="I76" i="3"/>
  <c r="I81" i="3"/>
  <c r="I66" i="3"/>
  <c r="I36" i="3"/>
  <c r="I46" i="3"/>
  <c r="I61" i="3"/>
  <c r="I71" i="3"/>
  <c r="H25" i="3"/>
  <c r="H26" i="3" s="1"/>
  <c r="D25" i="3" l="1"/>
  <c r="D26" i="3" s="1"/>
  <c r="I26" i="3"/>
  <c r="C25" i="3"/>
  <c r="C26" i="3" s="1"/>
  <c r="E25" i="3"/>
  <c r="E26" i="3" s="1"/>
  <c r="F25" i="3"/>
  <c r="F26" i="3" s="1"/>
  <c r="I95" i="3" l="1"/>
  <c r="E95" i="3"/>
  <c r="E96" i="3" s="1"/>
  <c r="D95" i="3"/>
  <c r="D96" i="3" s="1"/>
  <c r="C95" i="3"/>
  <c r="C96" i="3" s="1"/>
  <c r="H95" i="3"/>
  <c r="H96" i="3" s="1"/>
  <c r="F95" i="3"/>
  <c r="F96" i="3" s="1"/>
  <c r="H30" i="3"/>
  <c r="H31" i="3" s="1"/>
  <c r="F30" i="3"/>
  <c r="F31" i="3" s="1"/>
  <c r="E30" i="3"/>
  <c r="E31" i="3" s="1"/>
  <c r="D30" i="3"/>
  <c r="D31" i="3" s="1"/>
  <c r="C30" i="3"/>
  <c r="C31" i="3" s="1"/>
  <c r="I30" i="3"/>
  <c r="I31" i="3" s="1"/>
  <c r="D134" i="3"/>
  <c r="J9" i="3"/>
  <c r="G10" i="3" s="1"/>
  <c r="G11" i="3" s="1"/>
  <c r="I96" i="3" l="1"/>
  <c r="H10" i="3"/>
  <c r="H11" i="3" s="1"/>
  <c r="F10" i="3"/>
  <c r="F11" i="3" s="1"/>
  <c r="E10" i="3"/>
  <c r="D10" i="3"/>
  <c r="D11" i="3" s="1"/>
  <c r="C10" i="3"/>
  <c r="I10" i="3"/>
  <c r="I11" i="3" s="1"/>
  <c r="E11" i="3" l="1"/>
  <c r="C11" i="3"/>
  <c r="J19" i="3" l="1"/>
  <c r="G20" i="3" s="1"/>
  <c r="G21" i="3" s="1"/>
  <c r="J14" i="3"/>
  <c r="G15" i="3" s="1"/>
  <c r="G16" i="3" s="1"/>
  <c r="D122" i="6"/>
  <c r="G101" i="3" l="1"/>
  <c r="F20" i="3"/>
  <c r="F21" i="3" s="1"/>
  <c r="E20" i="3"/>
  <c r="E21" i="3" s="1"/>
  <c r="D20" i="3"/>
  <c r="D21" i="3" s="1"/>
  <c r="C20" i="3"/>
  <c r="C21" i="3" s="1"/>
  <c r="I20" i="3"/>
  <c r="I21" i="3" s="1"/>
  <c r="H20" i="3"/>
  <c r="H21" i="3" s="1"/>
  <c r="H15" i="3"/>
  <c r="H16" i="3" s="1"/>
  <c r="F15" i="3"/>
  <c r="F16" i="3" s="1"/>
  <c r="E15" i="3"/>
  <c r="E16" i="3" s="1"/>
  <c r="D15" i="3"/>
  <c r="D16" i="3" s="1"/>
  <c r="C15" i="3"/>
  <c r="C16" i="3" s="1"/>
  <c r="I15" i="3"/>
  <c r="I16" i="3" s="1"/>
  <c r="D101" i="3" l="1"/>
  <c r="D103" i="3" s="1"/>
  <c r="G103" i="3"/>
  <c r="H101" i="3"/>
  <c r="I101" i="3"/>
  <c r="C101" i="3"/>
  <c r="F101" i="3"/>
  <c r="E101" i="3"/>
  <c r="E103" i="3" l="1"/>
  <c r="E106" i="3"/>
  <c r="C106" i="3"/>
  <c r="F103" i="3"/>
  <c r="F106" i="3"/>
  <c r="D106" i="3"/>
  <c r="G106" i="3"/>
  <c r="I106" i="3"/>
  <c r="H103" i="3"/>
  <c r="H106" i="3"/>
  <c r="C103" i="3"/>
  <c r="J101" i="3"/>
  <c r="I103" i="3"/>
  <c r="C104" i="3" l="1"/>
  <c r="I104" i="3"/>
  <c r="D104" i="3"/>
  <c r="G104" i="3"/>
  <c r="H104" i="3"/>
  <c r="F104" i="3"/>
  <c r="E104" i="3"/>
  <c r="I107" i="3"/>
  <c r="B114" i="3" l="1"/>
  <c r="J9" i="6" s="1"/>
  <c r="B131" i="3"/>
  <c r="E132" i="6" s="1"/>
  <c r="B130" i="3"/>
  <c r="E131" i="6" s="1"/>
  <c r="B128" i="3"/>
  <c r="E129" i="6" s="1"/>
  <c r="B129" i="3"/>
  <c r="E130" i="6" s="1"/>
  <c r="B127" i="3"/>
  <c r="E128" i="6" s="1"/>
  <c r="B126" i="3"/>
  <c r="E127" i="6" s="1"/>
  <c r="E119" i="6" s="1"/>
  <c r="B132" i="3"/>
  <c r="E133" i="6" s="1"/>
  <c r="B112" i="3"/>
  <c r="J7" i="6" s="1"/>
  <c r="B113" i="3"/>
  <c r="J8" i="6" s="1"/>
  <c r="C119" i="3"/>
  <c r="B108" i="3"/>
  <c r="B116" i="3"/>
  <c r="J11" i="6" s="1"/>
  <c r="I53" i="6"/>
  <c r="I54" i="6" s="1"/>
  <c r="I38" i="6"/>
  <c r="I39" i="6" s="1"/>
  <c r="I68" i="6"/>
  <c r="I69" i="6" s="1"/>
  <c r="I78" i="6"/>
  <c r="I79" i="6" s="1"/>
  <c r="B115" i="3"/>
  <c r="J10" i="6" s="1"/>
  <c r="I43" i="6"/>
  <c r="I44" i="6" s="1"/>
  <c r="D132" i="3"/>
  <c r="I133" i="6" s="1"/>
  <c r="I28" i="6"/>
  <c r="I29" i="6" s="1"/>
  <c r="I93" i="6"/>
  <c r="I94" i="6" s="1"/>
  <c r="D128" i="3"/>
  <c r="I129" i="6" s="1"/>
  <c r="I83" i="6"/>
  <c r="I84" i="6" s="1"/>
  <c r="I23" i="6"/>
  <c r="I24" i="6" s="1"/>
  <c r="D129" i="3"/>
  <c r="I130" i="6" s="1"/>
  <c r="D126" i="3"/>
  <c r="I127" i="6" s="1"/>
  <c r="I103" i="6"/>
  <c r="I104" i="6" s="1"/>
  <c r="I88" i="6"/>
  <c r="I89" i="6" s="1"/>
  <c r="I108" i="6"/>
  <c r="I109" i="6" s="1"/>
  <c r="I73" i="6"/>
  <c r="I74" i="6" s="1"/>
  <c r="I33" i="6"/>
  <c r="I34" i="6" s="1"/>
  <c r="D131" i="3"/>
  <c r="I132" i="6" s="1"/>
  <c r="D130" i="3"/>
  <c r="I131" i="6" s="1"/>
  <c r="I98" i="6"/>
  <c r="I99" i="6" s="1"/>
  <c r="D127" i="3"/>
  <c r="I128" i="6" s="1"/>
  <c r="I58" i="6"/>
  <c r="I59" i="6" s="1"/>
  <c r="I48" i="6"/>
  <c r="I49" i="6" s="1"/>
  <c r="I63" i="6"/>
  <c r="I64" i="6" s="1"/>
  <c r="I112" i="6" l="1"/>
  <c r="F12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KJSkiver</author>
  </authors>
  <commentList>
    <comment ref="B21" authorId="0" shapeId="0" xr:uid="{8E931869-A90F-45B9-9F79-01DA51DA52C1}">
      <text>
        <r>
          <rPr>
            <b/>
            <sz val="9"/>
            <color indexed="81"/>
            <rFont val="Tahoma"/>
            <family val="2"/>
          </rPr>
          <t>Svart korthållare i plast med plats för ett kort.
För kort som är tjockare än 1 mm eller mer.
Utrymme för att fästa en jojo, karbinhake eller clips på långsidan.
Korthållarna ska levereras i paketering om 25 stycken.</t>
        </r>
      </text>
    </comment>
    <comment ref="K23" authorId="1" shapeId="0" xr:uid="{00000000-0006-0000-0000-000005000000}">
      <text>
        <r>
          <rPr>
            <b/>
            <sz val="9"/>
            <color indexed="81"/>
            <rFont val="Tahoma"/>
            <family val="2"/>
          </rPr>
          <t>KJSkiver:</t>
        </r>
        <r>
          <rPr>
            <sz val="9"/>
            <color indexed="81"/>
            <rFont val="Tahoma"/>
            <family val="2"/>
          </rPr>
          <t xml:space="preserve">
Ange antal tillkommande skyddsobjekt</t>
        </r>
      </text>
    </comment>
    <comment ref="B26" authorId="0" shapeId="0" xr:uid="{1D8E6379-F9C9-4DEF-9F64-5DCA4C5D8D06}">
      <text>
        <r>
          <rPr>
            <b/>
            <sz val="9"/>
            <color indexed="81"/>
            <rFont val="Tahoma"/>
            <family val="2"/>
          </rPr>
          <t>Svart korthållare i plast med plats för ett kort.
För kort som är tjockare än 1 mm eller mer.
Utrymme för att fästa clips, hake eller likande fäste på kortsidan.
Korthållarna ska levereras i paketering om 25 stycken.</t>
        </r>
      </text>
    </comment>
    <comment ref="B31" authorId="0" shapeId="0" xr:uid="{389AF1DB-EBDA-4F3E-8343-0B5184EC0832}">
      <text>
        <r>
          <rPr>
            <b/>
            <sz val="9"/>
            <color indexed="81"/>
            <rFont val="Tahoma"/>
            <family val="2"/>
          </rPr>
          <t>Svart korthållare i plast med plats för två kort.
För kort som är tjockare än 1 mm eller mer.
Utrymme för att fästa clips, hake eller likande fäste på långsidan.
Korthållarna ska levereras i paketering om 25 stycken.</t>
        </r>
      </text>
    </comment>
    <comment ref="B36" authorId="0" shapeId="0" xr:uid="{E0E39E2B-D5E1-4B35-86EE-909CC309DB4C}">
      <text>
        <r>
          <rPr>
            <b/>
            <sz val="9"/>
            <color indexed="81"/>
            <rFont val="Tahoma"/>
            <family val="2"/>
          </rPr>
          <t>Svart korthållare i plast med plats för två kort.
För kort som är tjockare än 1 mm eller mer.
Utrymme för att fästa clips, hake eller likande fäste på kortsidan.
Korthållarna ska levereras i paketering om 25 stycken.</t>
        </r>
      </text>
    </comment>
    <comment ref="B41" authorId="0" shapeId="0" xr:uid="{0E3DE24E-79FC-4FD6-908B-E9A6B9C3CEA2}">
      <text>
        <r>
          <rPr>
            <b/>
            <sz val="9"/>
            <color indexed="81"/>
            <rFont val="Tahoma"/>
            <family val="2"/>
          </rPr>
          <t>Genomskinlig korthållare i klar plast för ett kort med plast på båda sidor om kortet. Kortet ska kunna
skjutas ut med hjälp av en utskjutare så att kortet blir smidigt att få fram samt att det ska dölja ett
fält.
För kort som är tjockare än 1 mm eller mer.
Utrymme för att fästa clips, hake eller likande fäste på långsidan.
Korthållarna ska levereras i paketering om 25 stycken.</t>
        </r>
      </text>
    </comment>
    <comment ref="B46" authorId="0" shapeId="0" xr:uid="{CF94E4EF-2679-4E14-AD8B-F524670D7C2F}">
      <text>
        <r>
          <rPr>
            <b/>
            <sz val="9"/>
            <color indexed="81"/>
            <rFont val="Tahoma"/>
            <family val="2"/>
          </rPr>
          <t>Genomskinlig korthållare i klar plast för ett kort med plast på båda sidor om kortet. Kortet ska kunna
skjutas ut med hjälp av en utskjutare så att kortet blir smidigt att få fram samt att det ska dölja ett
fält.
För kort som är tjockare än 1 mm eller mer.
Utrymme för att fästa clips, hake eller likande fäste på kortsidan.
Korthållarna ska levereras i paketering om 25 stycken.</t>
        </r>
      </text>
    </comment>
    <comment ref="B51" authorId="0" shapeId="0" xr:uid="{7BD26539-D21B-4122-B724-AD174A8EE1F3}">
      <text>
        <r>
          <rPr>
            <b/>
            <sz val="9"/>
            <color indexed="81"/>
            <rFont val="Tahoma"/>
            <family val="2"/>
          </rPr>
          <t>Genomskinlig korthållare i klar plast för ett kort med plast på båda sidor om kortet. Kortet ska kunna
skjutas ut med hjälp av två utskjutare så att kortet blir smidigt att få fram samt att det ska dölja två fält.
För kort som är tjockare än 1 mm eller mer.
Utrymme för att fästa clips, hake eller likande fäste på långsidan.
Korthållarna ska levereras i paketering om 25 stycken.</t>
        </r>
      </text>
    </comment>
    <comment ref="B56" authorId="0" shapeId="0" xr:uid="{BB850572-3517-4AC3-AD2B-F840729A797C}">
      <text>
        <r>
          <rPr>
            <b/>
            <sz val="9"/>
            <color indexed="81"/>
            <rFont val="Tahoma"/>
            <family val="2"/>
          </rPr>
          <t>Genomskinlig korthållare i klar plast för ett kort med plast på båda sidor om kortet. Kortet ska kunna skjutas ut med hjälp av en genomskinlig utskjutare så att kortet blir smidigt att få fram.
För kort som är tjockare än 1 mm eller mer.
Utrymme för att fästa clips, hake eller likande fäste på långsidan.
Korthållarna ska levereras i paketering om 25 stycken.</t>
        </r>
      </text>
    </comment>
    <comment ref="B61" authorId="0" shapeId="0" xr:uid="{0EE37BAF-1B40-41A4-9D72-F1104D753DC9}">
      <text>
        <r>
          <rPr>
            <b/>
            <sz val="9"/>
            <color indexed="81"/>
            <rFont val="Tahoma"/>
            <family val="2"/>
          </rPr>
          <t>Genomskinlig korthållare i klar plast för ett kort med plast på båda sidor om kortet. Kortet ska kunna
skjutas ut med hjälp av en genomskinlig utskjutare så att kortet blir smidigt att få fram.
För kort som är tjockare än 1 mm eller mer.
Utrymme för att fästa clips, hake eller likande fäste på kortsidan.
Korthållarna ska levereras i paketering om 25 stycken.</t>
        </r>
      </text>
    </comment>
    <comment ref="B66" authorId="0" shapeId="0" xr:uid="{32AAD879-DC44-4B37-8318-5D82DCC66C78}">
      <text>
        <r>
          <rPr>
            <b/>
            <sz val="9"/>
            <color indexed="81"/>
            <rFont val="Tahoma"/>
            <family val="2"/>
          </rPr>
          <t>Clips (hängselfäste) av metall med stripsfäste. Med stripfäste avses ett kort plastband med
tryckknappar i metall som sitter mellan clipset och korthållaren.
Clips ska levereras i paketering om 25 stycken.</t>
        </r>
      </text>
    </comment>
    <comment ref="B71" authorId="0" shapeId="0" xr:uid="{E9B66A64-AFD3-4B97-9E3A-F0D2A9D24F82}">
      <text>
        <r>
          <rPr>
            <b/>
            <sz val="9"/>
            <color indexed="81"/>
            <rFont val="Tahoma"/>
            <family val="2"/>
          </rPr>
          <t>Material: Textil
Längd: Mellan 40-45 cm x 2
Bredd: Mellan 0,5 - 2 cm
Fäste: Metallkrok av något slag (karbinhake, krok, hake eller liknande) anpassat för korthållare i
Fördelningsnyckeln.
Halsbandet ska vara öppningsbart.
Halsband ska levereras i paketering om 25 stycken.</t>
        </r>
      </text>
    </comment>
    <comment ref="B76" authorId="0" shapeId="0" xr:uid="{455681C7-948C-4E37-8E78-69AB9689436F}">
      <text>
        <r>
          <rPr>
            <b/>
            <sz val="9"/>
            <color indexed="81"/>
            <rFont val="Tahoma"/>
            <family val="2"/>
          </rPr>
          <t>Svart jojo med nylonlina.
Längd på linan i utdraget läge: mellan 60-95 cm.
Fäste i metall för korthållare som går att öppna och stänga (hake, krok karbinhake eller liknande).
Fäste i metall för exempelvis kläder, väska eller liknande som går att öppna och stänga.
Jojo ska levereras i paketering om 25 stycken.</t>
        </r>
      </text>
    </comment>
    <comment ref="B81" authorId="0" shapeId="0" xr:uid="{44DBB46E-03E4-4352-B7FB-AA646D37C3B1}">
      <text>
        <r>
          <rPr>
            <b/>
            <sz val="9"/>
            <color indexed="81"/>
            <rFont val="Tahoma"/>
            <family val="2"/>
          </rPr>
          <t>Svart jojo med nylonlina
Längd på linan i utdraget läge: mellan 60-95 cm
Fäste i metall för korthållare som går att öppna och stänga (hake, krok karbinhake eller liknande)
Fäste i metall för fäste i halsbandet i Fördelningsnyckeln som går att öppna och stänga.
Jojo ska levereras i paketering om 25 stycken.</t>
        </r>
        <r>
          <rPr>
            <sz val="9"/>
            <color indexed="81"/>
            <rFont val="Tahoma"/>
            <family val="2"/>
          </rPr>
          <t xml:space="preserve">
</t>
        </r>
      </text>
    </comment>
    <comment ref="B86" authorId="0" shapeId="0" xr:uid="{455207C5-8AD0-4150-AC15-1C3E635B2CD7}">
      <text>
        <r>
          <rPr>
            <b/>
            <sz val="9"/>
            <color indexed="81"/>
            <rFont val="Tahoma"/>
            <family val="2"/>
          </rPr>
          <t>Bakgrundsrollupen ska vara bestyckad minst enligt följande:
Ska kunna rullas ihop
Ska kunna låsas i utrullat läge
Färg: ljust grå eller vit
Vara anpassad i mått för porträttfotografering
Bakgrundsrollupen ska levereras i paketering om 1 stycken.</t>
        </r>
      </text>
    </comment>
    <comment ref="B91" authorId="0" shapeId="0" xr:uid="{8E09E457-7516-40B3-85D9-DEFED6E295F6}">
      <text>
        <r>
          <rPr>
            <b/>
            <sz val="9"/>
            <color indexed="81"/>
            <rFont val="Tahoma"/>
            <family val="2"/>
          </rPr>
          <t>Den externa kortläsaren ska vara bestyckad minst enligt följande:
USB-koppling med USB-version 3.0 eller senare
Fungera med Windows 7 eller senare
Ska vara av sådan modell man skjuter in kortet i
Levereras med en kompatibel drivrutin
Externa kortläsaren ska levereras i paketering om 1 stycken.</t>
        </r>
      </text>
    </comment>
    <comment ref="B96" authorId="0" shapeId="0" xr:uid="{00B8E7A1-8A11-4450-AED4-EED763C1A825}">
      <text>
        <r>
          <rPr>
            <b/>
            <sz val="9"/>
            <color indexed="81"/>
            <rFont val="Tahoma"/>
            <family val="2"/>
          </rPr>
          <t>Digitalkameran ska vara bestyckad minst enligt följande:
Minst 18 megapixel
Digital zoom 4x
Optiskt zoom 4,2x
Optisk bildstabilisator
Skärmstorlek: minst 3 tum
Skärmupplösning 1040K
Inbyggd blixt
Inbyggd röda ögonkontroll
Lithium-ion-batteri
Laddare
Minneskort om 32 Gb
Digitalkameran ska levereras i paketering om 1 stycken.</t>
        </r>
      </text>
    </comment>
    <comment ref="B101" authorId="0" shapeId="0" xr:uid="{CFE98F73-F8F8-45BD-894D-E84B1760ACAD}">
      <text>
        <r>
          <rPr>
            <b/>
            <sz val="9"/>
            <color indexed="81"/>
            <rFont val="Tahoma"/>
            <family val="2"/>
          </rPr>
          <t>Underskriftsplattan ska vara bestyckad minst enligt följande:
LCD-skärm
Pekskärm
Minst 76x56 mm underskriftsyta
Penna
Underskriftsplattan ska levereras i paketering om 1 stycken.</t>
        </r>
      </text>
    </comment>
    <comment ref="B106" authorId="0" shapeId="0" xr:uid="{139BAC89-31AA-4B14-BA4E-C35FEA34533A}">
      <text>
        <r>
          <rPr>
            <b/>
            <sz val="9"/>
            <color indexed="81"/>
            <rFont val="Tahoma"/>
            <family val="2"/>
          </rPr>
          <t>Kortet ska vara bestyckad minst enligt följande:
Beröringsfri teknik: Kortet ska vara försedd med beröringsfri teknik enligt ISO/IEC 14443-4:2008
eller likvärdig, och som till exempel kan användas för inpassering.
Kortet ska vara kombinationskort med EM och Desfire EV2 4K eller likvärdigt.
Kortet får ha magnetremsa
Kortet ska ha kortnummer
Kortet ska inte ha foto
Kort ska levereras i paketering om 10 stycken.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Karl-Johan Skiver</author>
  </authors>
  <commentList>
    <comment ref="A8" authorId="0" shapeId="0" xr:uid="{CBF544DA-A360-4951-AB92-FC4FDDF07704}">
      <text>
        <r>
          <rPr>
            <b/>
            <sz val="9"/>
            <color indexed="81"/>
            <rFont val="Tahoma"/>
            <charset val="1"/>
          </rPr>
          <t>Svart korthållare i plast med plats för ett kort.
För kort som är tjockare än 1 mm eller mer.
Utrymme för att fästa en jojo, karbinhake eller clips på långsidan.
Korthållarna ska levereras i paketering om 25 stycken.</t>
        </r>
        <r>
          <rPr>
            <sz val="9"/>
            <color indexed="81"/>
            <rFont val="Tahoma"/>
            <charset val="1"/>
          </rPr>
          <t xml:space="preserve">
</t>
        </r>
      </text>
    </comment>
    <comment ref="A13" authorId="0" shapeId="0" xr:uid="{073A57B2-C44A-4228-9C64-17DBBD0B8AA9}">
      <text>
        <r>
          <rPr>
            <b/>
            <sz val="9"/>
            <color indexed="81"/>
            <rFont val="Tahoma"/>
            <charset val="1"/>
          </rPr>
          <t>För kort som är tjockare än 1 mm eller mer.
Utrymme för att fästa clips, hake eller likande fäste på kortsidan.
Korthållarna ska levereras i paketering om 25 stycken.</t>
        </r>
        <r>
          <rPr>
            <sz val="9"/>
            <color indexed="81"/>
            <rFont val="Tahoma"/>
            <charset val="1"/>
          </rPr>
          <t xml:space="preserve">
</t>
        </r>
      </text>
    </comment>
    <comment ref="A18" authorId="0" shapeId="0" xr:uid="{73DFF17B-515C-4942-B7F2-239B52E5C403}">
      <text>
        <r>
          <rPr>
            <b/>
            <sz val="9"/>
            <color indexed="81"/>
            <rFont val="Tahoma"/>
            <charset val="1"/>
          </rPr>
          <t>Svart korthållare i plast med plats för två kort.
För kort som är tjockare än 1 mm eller mer.
Utrymme för att fästa clips, hake eller likande fäste på långsidan.
Korthållarna ska levereras i paketering om 25 stycken.</t>
        </r>
        <r>
          <rPr>
            <sz val="9"/>
            <color indexed="81"/>
            <rFont val="Tahoma"/>
            <charset val="1"/>
          </rPr>
          <t xml:space="preserve">
</t>
        </r>
      </text>
    </comment>
    <comment ref="A23" authorId="0" shapeId="0" xr:uid="{33AA62C2-603B-4EA7-A8EE-D9C85AF36896}">
      <text>
        <r>
          <rPr>
            <b/>
            <sz val="9"/>
            <color indexed="81"/>
            <rFont val="Tahoma"/>
            <charset val="1"/>
          </rPr>
          <t>Svart korthållare i plast med plats för två kort.
För kort som är tjockare än 1 mm eller mer.
Utrymme för att fästa clips, hake eller likande fäste på kortsidan.
Korthållarna ska levereras i paketering om 25 stycken.</t>
        </r>
      </text>
    </comment>
    <comment ref="A28" authorId="0" shapeId="0" xr:uid="{6FC55DF8-C8AB-4096-BE34-62B334D69AF8}">
      <text>
        <r>
          <rPr>
            <b/>
            <sz val="9"/>
            <color indexed="81"/>
            <rFont val="Tahoma"/>
            <charset val="1"/>
          </rPr>
          <t>Genomskinlig korthållare i klar plast för ett kort med plast på båda sidor om kortet. Kortet ska kunna
skjutas ut med hjälp av en utskjutare så att kortet blir smidigt att få fram samt att det ska dölja ett
fält.
För kort som är tjockare än 1 mm eller mer.
Utrymme för att fästa clips, hake eller likande fäste på långsidan.
Korthållarna ska levereras i paketering om 25 stycken.</t>
        </r>
      </text>
    </comment>
    <comment ref="A33" authorId="0" shapeId="0" xr:uid="{D4631556-33D3-42C4-81AC-B433D7ADB2C7}">
      <text>
        <r>
          <rPr>
            <b/>
            <sz val="9"/>
            <color indexed="81"/>
            <rFont val="Tahoma"/>
            <charset val="1"/>
          </rPr>
          <t>Genomskinlig korthållare i klar plast för ett kort med plast på båda sidor om kortet. Kortet ska kunna
skjutas ut med hjälp av en utskjutare så att kortet blir smidigt att få fram samt att det ska dölja ett fält.
För kort som är tjockare än 1 mm eller mer.
Utrymme för att fästa clips, hake eller likande fäste på kortsidan.
Korthållarna ska levereras i paketering om 25 stycken.</t>
        </r>
      </text>
    </comment>
    <comment ref="A38" authorId="0" shapeId="0" xr:uid="{0E3CEE70-FA09-4887-B8D7-F8EE870EDE55}">
      <text>
        <r>
          <rPr>
            <b/>
            <sz val="9"/>
            <color indexed="81"/>
            <rFont val="Tahoma"/>
            <charset val="1"/>
          </rPr>
          <t>Genomskinlig korthållare i klar plast för ett kort med plast på båda sidor om kortet. Kortet ska kunna
skjutas ut med hjälp av två utskjutare så att kortet blir smidigt att få fram samt att det ska dölja två fält.
För kort som är tjockare än 1 mm eller mer.
Utrymme för att fästa clips, hake eller likande fäste på långsidan.
Korthållarna ska levereras i paketering om 25 stycken.</t>
        </r>
      </text>
    </comment>
    <comment ref="A43" authorId="0" shapeId="0" xr:uid="{E1BD57E3-9160-4AD7-9F4E-FD1965CA60D6}">
      <text>
        <r>
          <rPr>
            <b/>
            <sz val="9"/>
            <color indexed="81"/>
            <rFont val="Tahoma"/>
            <charset val="1"/>
          </rPr>
          <t>Genomskinlig korthållare i klar plast för ett kort med plast på båda sidor om kortet. Kortet ska kunna skjutas ut med hjälp av en genomskinlig utskjutare så att kortet blir smidigt att få fram.
För kort som är tjockare än 1 mm eller mer.
Utrymme för att fästa clips, hake eller likande fäste på långsidan.
Korthållarna ska levereras i paketering om 25 stycken.</t>
        </r>
      </text>
    </comment>
    <comment ref="A48" authorId="0" shapeId="0" xr:uid="{3BFEA848-9A56-4C94-9F84-A515D8B0210F}">
      <text>
        <r>
          <rPr>
            <b/>
            <sz val="9"/>
            <color indexed="81"/>
            <rFont val="Tahoma"/>
            <charset val="1"/>
          </rPr>
          <t>Genomskinlig korthållare i klar plast för ett kort med plast på båda sidor om kortet. Kortet ska kunna
skjutas ut med hjälp av en genomskinlig utskjutare så att kortet blir smidigt att få fram.
För kort som är tjockare än 1 mm eller mer.
Utrymme för att fästa clips, hake eller likande fäste på kortsidan.
Korthållarna ska levereras i paketering om 25 stycken.</t>
        </r>
      </text>
    </comment>
    <comment ref="A53" authorId="0" shapeId="0" xr:uid="{7F2C6F16-6CBC-4998-9E26-2514131CEACD}">
      <text>
        <r>
          <rPr>
            <b/>
            <sz val="9"/>
            <color indexed="81"/>
            <rFont val="Tahoma"/>
            <charset val="1"/>
          </rPr>
          <t>Clips (hängselfäste) av metall med stripsfäste. Med stripfäste avses ett kort plastband med
tryckknappar i metall som sitter mellan clipset och korthållaren.
Clips ska levereras i paketering om 25 stycken.</t>
        </r>
      </text>
    </comment>
    <comment ref="A58" authorId="0" shapeId="0" xr:uid="{4FFDE7BE-73E4-45BC-877F-B050C73A4AD8}">
      <text>
        <r>
          <rPr>
            <b/>
            <sz val="9"/>
            <color indexed="81"/>
            <rFont val="Tahoma"/>
            <charset val="1"/>
          </rPr>
          <t>Material: Textil
Längd: Mellan 40-45 cm x 2
Bredd: Mellan 0,5 - 2 cm
Fäste: Metallkrok av något slag (karbinhake, krok, hake eller liknande) anpassat för korthållare i
Fördelningsnyckeln.
Halsbandet ska vara öppningsbart.
Halsband ska levereras i paketering om 25 stycken.</t>
        </r>
      </text>
    </comment>
    <comment ref="A63" authorId="0" shapeId="0" xr:uid="{65DDB7EE-442A-4EB6-A074-646001C0EC3B}">
      <text>
        <r>
          <rPr>
            <b/>
            <sz val="9"/>
            <color indexed="81"/>
            <rFont val="Tahoma"/>
            <charset val="1"/>
          </rPr>
          <t>Svart jojo med nylonlina.
Längd på linan i utdraget läge: mellan 60-95 cm.
Fäste i metall för korthållare som går att öppna och stänga (hake, krok karbinhake eller liknande).
Fäste i metall för exempelvis kläder, väska eller liknande som går att öppna och stänga.
Jojo ska levereras i paketering om 25 stycken.</t>
        </r>
      </text>
    </comment>
    <comment ref="A68" authorId="0" shapeId="0" xr:uid="{F8561C9D-7261-427B-AF5A-C2BA927D668A}">
      <text>
        <r>
          <rPr>
            <b/>
            <sz val="9"/>
            <color indexed="81"/>
            <rFont val="Tahoma"/>
            <charset val="1"/>
          </rPr>
          <t>Svart jojo med nylonlina
Längd på linan i utdraget läge: mellan 60-95 cm
Fäste i metall för korthållare som går att öppna och stänga (hake, krok karbinhake eller liknande)
Fäste i metall för fäste i halsbandet i Fördelningsnyckeln som går att öppna och stänga.
Jojo ska levereras i paketering om 25 stycken.</t>
        </r>
      </text>
    </comment>
    <comment ref="A73" authorId="0" shapeId="0" xr:uid="{47256A1B-F605-4A13-8550-E114F1C6F6C6}">
      <text>
        <r>
          <rPr>
            <b/>
            <sz val="9"/>
            <color indexed="81"/>
            <rFont val="Tahoma"/>
            <charset val="1"/>
          </rPr>
          <t>Svart jojo med nylonlina
Längd på linan i utdraget läge: mellan 60-95 cm
Fäste i metall för korthållare som går att öppna och stänga (hake, krok karbinhake eller liknande)
Fäste i metall för fäste i halsbandet i Fördelningsnyckeln som går att öppna och stänga.
Jojo ska levereras i paketering om 25 stycken.</t>
        </r>
      </text>
    </comment>
    <comment ref="A78" authorId="0" shapeId="0" xr:uid="{FB6D35E7-1682-4212-8E68-6CACE1B6BFE6}">
      <text>
        <r>
          <rPr>
            <b/>
            <sz val="9"/>
            <color indexed="81"/>
            <rFont val="Tahoma"/>
            <charset val="1"/>
          </rPr>
          <t>Den externa kortläsaren ska vara bestyckad minst enligt följande:
USB-koppling med USB-version 3.0 eller senare
Fungera med Windows 7 eller senare
Ska vara av sådan modell man skjuter in kortet i
Levereras med en kompatibel drivrutin
Externa kortläsaren ska levereras i paketering om 1 stycken.</t>
        </r>
      </text>
    </comment>
    <comment ref="A83" authorId="0" shapeId="0" xr:uid="{4AB21412-3E62-4B1D-A69E-6C4E3C513A18}">
      <text>
        <r>
          <rPr>
            <b/>
            <sz val="9"/>
            <color indexed="81"/>
            <rFont val="Tahoma"/>
            <charset val="1"/>
          </rPr>
          <t>Digitalkameran ska vara bestyckad minst enligt följande:
Minst 18 megapixel
Digital zoom 4x
Optiskt zoom 4,2x
Optisk bildstabilisator
Skärmstorlek: minst 3 tum
Skärmupplösning 1040K
Inbyggd blixt
Inbyggd röda ögonkontroll
Lithium-ion-batteri
Laddare
Minneskort om 32 Gb
Digitalkameran ska levereras i paketering om 1 stycken.</t>
        </r>
      </text>
    </comment>
    <comment ref="A88" authorId="0" shapeId="0" xr:uid="{49E3964B-1703-4089-865B-4B2203E5FC2C}">
      <text>
        <r>
          <rPr>
            <b/>
            <sz val="9"/>
            <color indexed="81"/>
            <rFont val="Tahoma"/>
            <charset val="1"/>
          </rPr>
          <t>Underskriftsplattan ska vara bestyckad minst enligt följande:
LCD-skärm
Pekskärm
Minst 76x56 mm underskriftsyta
Penna
Underskriftsplattan ska levereras i paketering om 1 stycken.</t>
        </r>
      </text>
    </comment>
    <comment ref="A93" authorId="0" shapeId="0" xr:uid="{7C50C2B8-61B3-496A-B278-C1715CBFCD27}">
      <text>
        <r>
          <rPr>
            <b/>
            <sz val="9"/>
            <color indexed="81"/>
            <rFont val="Tahoma"/>
            <charset val="1"/>
          </rPr>
          <t>Kortet ska vara bestyckad minst enligt följande:
Beröringsfri teknik: Kortet ska vara försedd med beröringsfri teknik enligt ISO/IEC 14443-4:2008
eller likvärdig, och som till exempel kan användas för inpassering.
Kortet ska vara kombinationskort med EM och Desfire EV2 4K eller likvärdigt.
Kortet får ha magnetremsa
Kortet ska ha kortnummer
Kortet ska inte ha foto
Kort ska levereras i paketering om 10 stycken.</t>
        </r>
      </text>
    </comment>
  </commentList>
</comments>
</file>

<file path=xl/sharedStrings.xml><?xml version="1.0" encoding="utf-8"?>
<sst xmlns="http://schemas.openxmlformats.org/spreadsheetml/2006/main" count="217" uniqueCount="132">
  <si>
    <t>Anbudsgivare 1</t>
  </si>
  <si>
    <t>Anbudsgivare 2</t>
  </si>
  <si>
    <t>Anbudsgivare 3</t>
  </si>
  <si>
    <t>Anbudsgivare 4</t>
  </si>
  <si>
    <t>Anbudsgivare 5</t>
  </si>
  <si>
    <t>Anbudsgivare 6</t>
  </si>
  <si>
    <t>Företag</t>
  </si>
  <si>
    <t>Summa</t>
  </si>
  <si>
    <t>Rangordning</t>
  </si>
  <si>
    <t>Totalsumman kr/månad</t>
  </si>
  <si>
    <t>Totalpris:</t>
  </si>
  <si>
    <t>Rangordning för avropet</t>
  </si>
  <si>
    <t xml:space="preserve">Rangordnad 1:a </t>
  </si>
  <si>
    <t xml:space="preserve">Rangordnad 2:a </t>
  </si>
  <si>
    <t xml:space="preserve">Rangordnad 3:a </t>
  </si>
  <si>
    <t xml:space="preserve">Rangordnad 4:a </t>
  </si>
  <si>
    <t xml:space="preserve">Rangordnad 5:a </t>
  </si>
  <si>
    <t>Underskrift kund</t>
  </si>
  <si>
    <t>Underskrift ramavtalsleverantör</t>
  </si>
  <si>
    <t>Datum</t>
  </si>
  <si>
    <t>Pris</t>
  </si>
  <si>
    <t>Leverantör</t>
  </si>
  <si>
    <t>Ramavtalsleverantörens uppgifter</t>
  </si>
  <si>
    <t>Avropsberättigad</t>
  </si>
  <si>
    <t>Ramavtalslev</t>
  </si>
  <si>
    <t>Organisationsnr</t>
  </si>
  <si>
    <t>Kontaktperson</t>
  </si>
  <si>
    <t>Telefonnummer</t>
  </si>
  <si>
    <t>E-postadress</t>
  </si>
  <si>
    <t>Fakturaadress</t>
  </si>
  <si>
    <t>Standard för e-faktura</t>
  </si>
  <si>
    <t>Övrig information till leverantör</t>
  </si>
  <si>
    <t>Fakturareferens</t>
  </si>
  <si>
    <t xml:space="preserve">Leveransadress </t>
  </si>
  <si>
    <t>Organisations nr</t>
  </si>
  <si>
    <t>Datum ÅÅÅÅ-MM-DD</t>
  </si>
  <si>
    <t xml:space="preserve">Rangordnad 6:a </t>
  </si>
  <si>
    <t>Pris för bastjänst 6</t>
  </si>
  <si>
    <t>Pris för bastjänst 7</t>
  </si>
  <si>
    <t>Pris för produkt 5</t>
  </si>
  <si>
    <t>Pris för produkt 4</t>
  </si>
  <si>
    <t>Pris för produkt 3</t>
  </si>
  <si>
    <t>Pris för produkt 2</t>
  </si>
  <si>
    <t>Pris för produkt 1</t>
  </si>
  <si>
    <t>Kort och identifiering</t>
  </si>
  <si>
    <t>Pris för produkt 6</t>
  </si>
  <si>
    <t>Pris för produkt 7</t>
  </si>
  <si>
    <t>Pris för bastjänst 8</t>
  </si>
  <si>
    <t>Pris för bastjänst 9</t>
  </si>
  <si>
    <t>Pris för bastjänst 10</t>
  </si>
  <si>
    <t>Pris för bastjänst 11</t>
  </si>
  <si>
    <t>Pris för bastjänst 12</t>
  </si>
  <si>
    <t>Pris för bastjänst 13</t>
  </si>
  <si>
    <t>Pris för bastjänst 14</t>
  </si>
  <si>
    <t>Pris för bastjänst 15</t>
  </si>
  <si>
    <t>Pris för bastjänst 16</t>
  </si>
  <si>
    <t>Pris för bastjänst 17</t>
  </si>
  <si>
    <t>Pris för bastjänst 18</t>
  </si>
  <si>
    <t>Korthållare för ett kort -liggande</t>
  </si>
  <si>
    <t>Korthållare för ett kort - stående</t>
  </si>
  <si>
    <t>Korthållare för två kort - liggande</t>
  </si>
  <si>
    <t>Korthållare för två kort - stående</t>
  </si>
  <si>
    <t>Korthållare med utskjutare för dolda fält - liggande</t>
  </si>
  <si>
    <t>Korthållare med utskjutare för dolda fält - stående</t>
  </si>
  <si>
    <t>Korthållande med dubbla utskjutare för dolda fält - liggande</t>
  </si>
  <si>
    <t>Korthållare med utskjutare -liggande</t>
  </si>
  <si>
    <t>Korthållare med utskjutare - stående</t>
  </si>
  <si>
    <t>Clips med strip</t>
  </si>
  <si>
    <t>Halsband</t>
  </si>
  <si>
    <t>Jojo för kläder eller väska</t>
  </si>
  <si>
    <t>Jojo för fäste i halsband</t>
  </si>
  <si>
    <t>Bakgrunds roll-up</t>
  </si>
  <si>
    <t>Extern kortläsare för dator</t>
  </si>
  <si>
    <t>Digitalkamera</t>
  </si>
  <si>
    <t>Underskriftsplatta</t>
  </si>
  <si>
    <t>Kort</t>
  </si>
  <si>
    <t>Antal förpakningar om 10 st</t>
  </si>
  <si>
    <t>Antal förpakningar om 25 st</t>
  </si>
  <si>
    <t>Technology Nexus Secured Business Solutions AB</t>
  </si>
  <si>
    <t>AB Svenska Pass</t>
  </si>
  <si>
    <t>AREFF Systems AB</t>
  </si>
  <si>
    <t>Anbudsgivare 7</t>
  </si>
  <si>
    <t>Cygate AB</t>
  </si>
  <si>
    <t>IDEMIA Sweden AB</t>
  </si>
  <si>
    <t>Seriline Aktiebolag</t>
  </si>
  <si>
    <t xml:space="preserve">Rangordnad 7:a </t>
  </si>
  <si>
    <t>Pris för en förpakning</t>
  </si>
  <si>
    <t>Totalpris</t>
  </si>
  <si>
    <t>Övrg information</t>
  </si>
  <si>
    <t>Ramavtals</t>
  </si>
  <si>
    <t>Antal  stycken</t>
  </si>
  <si>
    <t>Totalpris för beställningen</t>
  </si>
  <si>
    <t>Om ramavtalsleverantör rangordnad 1:a inte kan leverera, välj nästa ramavtalsleverantör i rangordningen för beställningen.</t>
  </si>
  <si>
    <t>Rangordning för beställningen</t>
  </si>
  <si>
    <t>Beställning inklusive Kontrakt</t>
  </si>
  <si>
    <t>Avropsberättigads uppgifter</t>
  </si>
  <si>
    <t>E-postadress för beställning</t>
  </si>
  <si>
    <t>Avropsberättigads diarienummer</t>
  </si>
  <si>
    <t>Pris per styck</t>
  </si>
  <si>
    <t>avrop@thalesgroup.com</t>
  </si>
  <si>
    <t>073-802 62 12</t>
  </si>
  <si>
    <t>Christel Blomberg</t>
  </si>
  <si>
    <t>info@angeno.se</t>
  </si>
  <si>
    <t>Håkan Gebing</t>
  </si>
  <si>
    <t>order@areff.se</t>
  </si>
  <si>
    <t>Bernt Karlsson</t>
  </si>
  <si>
    <t>073-352 61 01</t>
  </si>
  <si>
    <t>070-752 69 50</t>
  </si>
  <si>
    <t>bid@cygate.se</t>
  </si>
  <si>
    <t>Mats Nordström</t>
  </si>
  <si>
    <t>076-762 61 80</t>
  </si>
  <si>
    <t>orderid.se@idemia.com</t>
  </si>
  <si>
    <t>Birgitta Hansson</t>
  </si>
  <si>
    <t>070-631 75 99</t>
  </si>
  <si>
    <t>order@seriline.com</t>
  </si>
  <si>
    <t>010-150 75 01</t>
  </si>
  <si>
    <t>Fredie Parrman</t>
  </si>
  <si>
    <t>Angeno Business Solutions AB</t>
  </si>
  <si>
    <t>Pris för produkt 8</t>
  </si>
  <si>
    <t>Pris för produkt 9</t>
  </si>
  <si>
    <t>Pris för produkt 10</t>
  </si>
  <si>
    <t>Pris för produkt 11</t>
  </si>
  <si>
    <t>Pris för produkt 12</t>
  </si>
  <si>
    <t>Pris för produkt 13</t>
  </si>
  <si>
    <t>Pris för produkt 14</t>
  </si>
  <si>
    <t>Pris för produkt 15</t>
  </si>
  <si>
    <t>Pris för produkt 16</t>
  </si>
  <si>
    <t>Pris för produkt 17</t>
  </si>
  <si>
    <t>Pris för produkt 18</t>
  </si>
  <si>
    <t>Pernilla Eklund</t>
  </si>
  <si>
    <t>072-333 87 94</t>
  </si>
  <si>
    <t>contact@nexusgroup.com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</si>
</sst>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kr&quot;"/>
    <numFmt numFmtId="165" formatCode="#,##0\ &quot;kr&quot;"/>
    <numFmt numFmtId="166" formatCode="yyyy/mm/dd;@"/>
    <numFmt numFmtId="167" formatCode="######\-####"/>
  </numFmts>
  <fonts count="24" x14ac:knownFonts="1">
    <font>
      <sz val="10"/>
      <color theme="1"/>
      <name val="Franklin Gothic Book"/>
      <family val="2"/>
      <scheme val="minor"/>
    </font>
    <font>
      <sz val="11"/>
      <color theme="1"/>
      <name val="Franklin Gothic Book"/>
      <family val="2"/>
      <scheme val="minor"/>
    </font>
    <font>
      <b/>
      <sz val="10"/>
      <color theme="1"/>
      <name val="Franklin Gothic Book"/>
      <family val="2"/>
      <scheme val="minor"/>
    </font>
    <font>
      <sz val="9"/>
      <color indexed="81"/>
      <name val="Tahoma"/>
      <family val="2"/>
    </font>
    <font>
      <b/>
      <sz val="9"/>
      <color indexed="81"/>
      <name val="Tahoma"/>
      <family val="2"/>
    </font>
    <font>
      <sz val="10"/>
      <color theme="5" tint="0.79998168889431442"/>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sz val="11"/>
      <color theme="0"/>
      <name val="Franklin Gothic Book"/>
      <family val="2"/>
      <scheme val="minor"/>
    </font>
    <font>
      <b/>
      <sz val="18"/>
      <color theme="1"/>
      <name val="Franklin Gothic Book"/>
      <family val="2"/>
      <scheme val="minor"/>
    </font>
    <font>
      <sz val="14"/>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10"/>
      <name val="Franklin Gothic Book"/>
      <family val="2"/>
      <scheme val="minor"/>
    </font>
    <font>
      <b/>
      <sz val="10"/>
      <name val="Franklin Gothic Book"/>
      <family val="2"/>
      <scheme val="minor"/>
    </font>
    <font>
      <sz val="10"/>
      <color rgb="FF000000"/>
      <name val="Franklin Gothic Book"/>
      <family val="2"/>
      <scheme val="minor"/>
    </font>
    <font>
      <sz val="8"/>
      <name val="Franklin Gothic Book"/>
      <family val="2"/>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146">
    <xf numFmtId="0" fontId="0" fillId="0" borderId="0" xfId="0"/>
    <xf numFmtId="0" fontId="0" fillId="3" borderId="1" xfId="0" applyFont="1" applyFill="1" applyBorder="1"/>
    <xf numFmtId="0" fontId="0" fillId="3" borderId="1" xfId="0" applyFont="1" applyFill="1" applyBorder="1" applyAlignment="1">
      <alignment wrapText="1"/>
    </xf>
    <xf numFmtId="0" fontId="0" fillId="3" borderId="1" xfId="0" applyFont="1" applyFill="1" applyBorder="1" applyAlignment="1">
      <alignment horizontal="center"/>
    </xf>
    <xf numFmtId="0" fontId="0" fillId="3" borderId="0" xfId="0" applyFill="1"/>
    <xf numFmtId="0" fontId="0" fillId="3" borderId="0" xfId="0" applyFill="1" applyAlignment="1">
      <alignment horizontal="center"/>
    </xf>
    <xf numFmtId="0" fontId="2" fillId="3" borderId="1" xfId="0" applyFont="1" applyFill="1" applyBorder="1" applyAlignment="1">
      <alignment wrapText="1"/>
    </xf>
    <xf numFmtId="0" fontId="2"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164" fontId="0" fillId="3" borderId="1" xfId="0" applyNumberFormat="1" applyFont="1" applyFill="1" applyBorder="1"/>
    <xf numFmtId="0" fontId="2" fillId="3" borderId="0" xfId="0" applyFont="1" applyFill="1"/>
    <xf numFmtId="0" fontId="0" fillId="3" borderId="0" xfId="0" applyFont="1" applyFill="1" applyAlignment="1">
      <alignment wrapText="1"/>
    </xf>
    <xf numFmtId="0" fontId="0" fillId="3" borderId="0" xfId="0" applyFont="1" applyFill="1" applyBorder="1"/>
    <xf numFmtId="0" fontId="2" fillId="3" borderId="0" xfId="0" applyFont="1" applyFill="1" applyBorder="1" applyAlignment="1">
      <alignment wrapText="1"/>
    </xf>
    <xf numFmtId="0" fontId="2" fillId="3" borderId="0" xfId="0" applyFont="1" applyFill="1" applyBorder="1"/>
    <xf numFmtId="0" fontId="0" fillId="3" borderId="0" xfId="0" applyFont="1" applyFill="1" applyAlignment="1">
      <alignment horizontal="center"/>
    </xf>
    <xf numFmtId="164" fontId="2" fillId="3" borderId="5" xfId="0" applyNumberFormat="1" applyFont="1" applyFill="1" applyBorder="1"/>
    <xf numFmtId="164" fontId="2" fillId="3" borderId="0" xfId="0" applyNumberFormat="1" applyFont="1" applyFill="1" applyBorder="1"/>
    <xf numFmtId="0" fontId="2" fillId="3" borderId="0" xfId="0" applyFont="1" applyFill="1" applyBorder="1" applyAlignment="1">
      <alignment horizontal="center"/>
    </xf>
    <xf numFmtId="0" fontId="5" fillId="3" borderId="0" xfId="0" applyFont="1" applyFill="1" applyBorder="1" applyAlignment="1">
      <alignment wrapText="1"/>
    </xf>
    <xf numFmtId="0" fontId="8" fillId="3" borderId="0" xfId="0" applyFont="1" applyFill="1" applyBorder="1" applyAlignment="1">
      <alignment vertical="top" wrapText="1"/>
    </xf>
    <xf numFmtId="0" fontId="0" fillId="4" borderId="1" xfId="0" applyFont="1" applyFill="1" applyBorder="1" applyAlignment="1">
      <alignment horizontal="center"/>
    </xf>
    <xf numFmtId="0" fontId="0" fillId="4" borderId="1" xfId="0" applyFill="1" applyBorder="1" applyAlignment="1">
      <alignment horizontal="center"/>
    </xf>
    <xf numFmtId="0" fontId="0" fillId="3" borderId="0" xfId="0" applyFill="1" applyBorder="1" applyAlignment="1"/>
    <xf numFmtId="0" fontId="0" fillId="3" borderId="0" xfId="0" applyFill="1" applyAlignment="1"/>
    <xf numFmtId="0" fontId="6" fillId="3" borderId="0" xfId="0" applyFont="1" applyFill="1"/>
    <xf numFmtId="165" fontId="7" fillId="3" borderId="1" xfId="0" applyNumberFormat="1" applyFont="1" applyFill="1" applyBorder="1" applyAlignment="1"/>
    <xf numFmtId="0" fontId="9" fillId="3" borderId="0" xfId="0" applyFont="1" applyFill="1" applyBorder="1" applyAlignment="1"/>
    <xf numFmtId="0" fontId="0" fillId="3" borderId="2" xfId="0" applyFill="1" applyBorder="1"/>
    <xf numFmtId="0" fontId="0" fillId="3" borderId="5" xfId="0" applyFill="1" applyBorder="1"/>
    <xf numFmtId="0" fontId="10" fillId="3" borderId="0" xfId="0" applyFont="1" applyFill="1"/>
    <xf numFmtId="0" fontId="9" fillId="3" borderId="3" xfId="0" applyFont="1" applyFill="1" applyBorder="1" applyAlignment="1"/>
    <xf numFmtId="165" fontId="7" fillId="3" borderId="0" xfId="0" applyNumberFormat="1" applyFont="1" applyFill="1" applyBorder="1" applyAlignment="1"/>
    <xf numFmtId="0" fontId="12" fillId="3" borderId="0" xfId="0" applyFont="1" applyFill="1" applyAlignment="1"/>
    <xf numFmtId="0" fontId="0" fillId="3" borderId="0" xfId="0" applyFont="1" applyFill="1" applyAlignment="1"/>
    <xf numFmtId="0" fontId="6" fillId="3" borderId="0" xfId="0" applyFont="1" applyFill="1" applyAlignment="1"/>
    <xf numFmtId="0" fontId="0" fillId="3" borderId="7" xfId="0" applyFill="1" applyBorder="1" applyAlignment="1"/>
    <xf numFmtId="165" fontId="0" fillId="3" borderId="0" xfId="0" applyNumberFormat="1" applyFill="1" applyBorder="1" applyAlignment="1"/>
    <xf numFmtId="164" fontId="0" fillId="3" borderId="0" xfId="0" applyNumberFormat="1" applyFont="1" applyFill="1"/>
    <xf numFmtId="164" fontId="2" fillId="3" borderId="0" xfId="0" applyNumberFormat="1" applyFont="1" applyFill="1"/>
    <xf numFmtId="0" fontId="0" fillId="4" borderId="1" xfId="0" applyFill="1" applyBorder="1" applyAlignment="1"/>
    <xf numFmtId="164" fontId="0" fillId="3" borderId="0" xfId="0" applyNumberFormat="1" applyFont="1" applyFill="1" applyBorder="1"/>
    <xf numFmtId="0" fontId="0" fillId="3" borderId="0" xfId="0" applyFill="1" applyAlignment="1">
      <alignment wrapText="1"/>
    </xf>
    <xf numFmtId="164" fontId="2" fillId="3" borderId="15" xfId="0" applyNumberFormat="1" applyFont="1" applyFill="1" applyBorder="1"/>
    <xf numFmtId="0" fontId="2" fillId="3" borderId="15" xfId="0" applyFont="1" applyFill="1" applyBorder="1"/>
    <xf numFmtId="0" fontId="0" fillId="3" borderId="5" xfId="0" applyFont="1" applyFill="1" applyBorder="1"/>
    <xf numFmtId="0" fontId="0" fillId="3" borderId="1" xfId="0" applyFill="1" applyBorder="1" applyAlignment="1"/>
    <xf numFmtId="0" fontId="15" fillId="3" borderId="0" xfId="1" applyFill="1"/>
    <xf numFmtId="0" fontId="17" fillId="3" borderId="0" xfId="0" applyFont="1" applyFill="1"/>
    <xf numFmtId="0" fontId="8" fillId="3" borderId="0" xfId="0" applyFont="1" applyFill="1"/>
    <xf numFmtId="0" fontId="13" fillId="3" borderId="0" xfId="0" applyFont="1" applyFill="1"/>
    <xf numFmtId="0" fontId="14" fillId="3" borderId="0" xfId="0" applyFont="1" applyFill="1"/>
    <xf numFmtId="0" fontId="14" fillId="3" borderId="0" xfId="0" applyFont="1" applyFill="1" applyAlignment="1"/>
    <xf numFmtId="0" fontId="0" fillId="3" borderId="0" xfId="0" applyFill="1" applyAlignment="1">
      <alignment vertical="top"/>
    </xf>
    <xf numFmtId="0" fontId="16" fillId="3" borderId="0" xfId="0" applyFont="1" applyFill="1" applyBorder="1" applyAlignment="1">
      <alignment wrapText="1"/>
    </xf>
    <xf numFmtId="0" fontId="0" fillId="3" borderId="0" xfId="0" applyFill="1" applyBorder="1" applyAlignment="1">
      <alignment wrapText="1"/>
    </xf>
    <xf numFmtId="0" fontId="0" fillId="3" borderId="0" xfId="0" applyNumberFormat="1" applyFill="1" applyBorder="1" applyAlignment="1">
      <alignment wrapText="1"/>
    </xf>
    <xf numFmtId="0" fontId="0" fillId="2" borderId="0" xfId="0" applyFill="1" applyAlignment="1"/>
    <xf numFmtId="166" fontId="0" fillId="3" borderId="1" xfId="0" applyNumberFormat="1" applyFill="1" applyBorder="1" applyAlignment="1"/>
    <xf numFmtId="4" fontId="0" fillId="3" borderId="0" xfId="0" applyNumberFormat="1" applyFont="1" applyFill="1" applyBorder="1"/>
    <xf numFmtId="164" fontId="0" fillId="3" borderId="1" xfId="0" applyNumberFormat="1" applyFill="1" applyBorder="1" applyAlignment="1"/>
    <xf numFmtId="0" fontId="0" fillId="3" borderId="0" xfId="0" applyFill="1" applyBorder="1" applyAlignment="1"/>
    <xf numFmtId="0" fontId="18" fillId="3" borderId="0" xfId="0" applyFont="1" applyFill="1" applyBorder="1"/>
    <xf numFmtId="0" fontId="19" fillId="3" borderId="0" xfId="0" applyFont="1" applyFill="1" applyBorder="1"/>
    <xf numFmtId="164" fontId="0" fillId="3" borderId="0" xfId="0" applyNumberFormat="1" applyFill="1" applyAlignment="1">
      <alignment horizontal="center"/>
    </xf>
    <xf numFmtId="164" fontId="7" fillId="3" borderId="0" xfId="0" applyNumberFormat="1" applyFont="1" applyFill="1" applyBorder="1" applyAlignment="1"/>
    <xf numFmtId="0" fontId="20" fillId="0" borderId="1" xfId="0" applyFont="1" applyBorder="1"/>
    <xf numFmtId="0" fontId="0" fillId="3" borderId="0" xfId="0" applyFill="1" applyBorder="1" applyAlignment="1"/>
    <xf numFmtId="0" fontId="15" fillId="0" borderId="1" xfId="1" applyBorder="1"/>
    <xf numFmtId="0" fontId="15" fillId="3" borderId="0" xfId="1" applyFill="1" applyBorder="1"/>
    <xf numFmtId="0" fontId="0" fillId="2" borderId="13" xfId="0" applyFill="1" applyBorder="1" applyAlignment="1"/>
    <xf numFmtId="0" fontId="0" fillId="3" borderId="0" xfId="0" applyFill="1" applyBorder="1" applyAlignment="1"/>
    <xf numFmtId="0" fontId="0" fillId="3" borderId="0" xfId="0" applyFont="1" applyFill="1" applyBorder="1" applyAlignment="1">
      <alignment wrapText="1"/>
    </xf>
    <xf numFmtId="0" fontId="0" fillId="0" borderId="0" xfId="0" applyBorder="1" applyAlignment="1">
      <alignment wrapText="1"/>
    </xf>
    <xf numFmtId="0" fontId="0" fillId="3" borderId="0" xfId="0" applyFill="1" applyAlignment="1">
      <alignment wrapText="1"/>
    </xf>
    <xf numFmtId="0" fontId="0" fillId="3" borderId="16" xfId="0" applyFont="1" applyFill="1" applyBorder="1" applyAlignment="1">
      <alignment horizontal="center" wrapText="1"/>
    </xf>
    <xf numFmtId="167" fontId="20" fillId="0" borderId="1" xfId="0" applyNumberFormat="1" applyFont="1" applyBorder="1"/>
    <xf numFmtId="0" fontId="0" fillId="3" borderId="1" xfId="0" applyFont="1" applyFill="1" applyBorder="1" applyAlignment="1"/>
    <xf numFmtId="0" fontId="0" fillId="3" borderId="0" xfId="0" applyFont="1" applyFill="1" applyBorder="1" applyAlignment="1"/>
    <xf numFmtId="0" fontId="0" fillId="6" borderId="1" xfId="0" applyFont="1" applyFill="1" applyBorder="1" applyAlignment="1">
      <alignment wrapText="1"/>
    </xf>
    <xf numFmtId="0" fontId="9" fillId="3" borderId="0" xfId="0" applyFont="1" applyFill="1" applyBorder="1" applyAlignment="1">
      <alignment horizontal="right"/>
    </xf>
    <xf numFmtId="0" fontId="18" fillId="3" borderId="0" xfId="0" applyFont="1" applyFill="1" applyBorder="1" applyAlignment="1">
      <alignment horizontal="center"/>
    </xf>
    <xf numFmtId="0" fontId="0" fillId="3" borderId="3" xfId="0" applyFill="1" applyBorder="1" applyAlignment="1"/>
    <xf numFmtId="0" fontId="0" fillId="0" borderId="6" xfId="0" applyBorder="1" applyAlignment="1"/>
    <xf numFmtId="0" fontId="15" fillId="3" borderId="0" xfId="1" applyFill="1" applyAlignment="1"/>
    <xf numFmtId="0" fontId="0" fillId="0" borderId="0" xfId="0" applyAlignment="1"/>
    <xf numFmtId="0" fontId="7" fillId="3" borderId="8" xfId="0" applyFont="1" applyFill="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wrapText="1"/>
    </xf>
    <xf numFmtId="0" fontId="0" fillId="0" borderId="4" xfId="0" applyBorder="1" applyAlignment="1">
      <alignment wrapText="1"/>
    </xf>
    <xf numFmtId="0" fontId="0" fillId="0" borderId="0" xfId="0" applyAlignment="1">
      <alignment wrapText="1"/>
    </xf>
    <xf numFmtId="0" fontId="0" fillId="0" borderId="12" xfId="0" applyBorder="1" applyAlignment="1">
      <alignment wrapText="1"/>
    </xf>
    <xf numFmtId="0" fontId="0" fillId="0" borderId="9"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3" borderId="8" xfId="0" applyFont="1" applyFill="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4"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9"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1" fillId="3" borderId="3" xfId="0" applyFont="1" applyFill="1" applyBorder="1" applyAlignment="1">
      <alignment horizontal="left" vertical="top" wrapText="1"/>
    </xf>
    <xf numFmtId="0" fontId="1" fillId="0" borderId="6" xfId="0" applyFont="1" applyBorder="1" applyAlignment="1">
      <alignment wrapText="1"/>
    </xf>
    <xf numFmtId="0" fontId="15" fillId="3" borderId="3" xfId="1" applyFill="1" applyBorder="1" applyAlignment="1">
      <alignment horizontal="left" vertical="top" wrapText="1"/>
    </xf>
    <xf numFmtId="0" fontId="7" fillId="3"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wrapText="1"/>
    </xf>
    <xf numFmtId="0" fontId="0" fillId="3" borderId="3" xfId="0" applyFont="1" applyFill="1" applyBorder="1" applyAlignment="1">
      <alignment wrapText="1"/>
    </xf>
    <xf numFmtId="0" fontId="0" fillId="3" borderId="6" xfId="0" applyFill="1" applyBorder="1" applyAlignment="1">
      <alignment wrapText="1"/>
    </xf>
    <xf numFmtId="0" fontId="0" fillId="3" borderId="3" xfId="0" applyFont="1" applyFill="1" applyBorder="1" applyAlignment="1"/>
    <xf numFmtId="0" fontId="0" fillId="3" borderId="6" xfId="0" applyFill="1" applyBorder="1" applyAlignment="1"/>
    <xf numFmtId="0" fontId="0" fillId="3" borderId="8" xfId="0" applyFont="1" applyFill="1" applyBorder="1" applyAlignment="1"/>
    <xf numFmtId="0" fontId="0" fillId="3" borderId="10" xfId="0" applyFont="1" applyFill="1" applyBorder="1" applyAlignment="1"/>
    <xf numFmtId="0" fontId="0" fillId="3" borderId="10" xfId="0" applyFill="1" applyBorder="1" applyAlignment="1"/>
    <xf numFmtId="0" fontId="0" fillId="3" borderId="11" xfId="0" applyFill="1" applyBorder="1" applyAlignment="1"/>
    <xf numFmtId="0" fontId="0" fillId="3" borderId="4" xfId="0" applyFill="1" applyBorder="1" applyAlignment="1"/>
    <xf numFmtId="0" fontId="0" fillId="3" borderId="0" xfId="0" applyFill="1" applyBorder="1" applyAlignment="1"/>
    <xf numFmtId="0" fontId="0" fillId="3" borderId="12" xfId="0" applyFill="1" applyBorder="1" applyAlignment="1"/>
    <xf numFmtId="0" fontId="0" fillId="3" borderId="9" xfId="0" applyFill="1" applyBorder="1" applyAlignment="1"/>
    <xf numFmtId="0" fontId="0" fillId="3" borderId="13" xfId="0" applyFill="1" applyBorder="1" applyAlignment="1"/>
    <xf numFmtId="0" fontId="0" fillId="3" borderId="14" xfId="0" applyFill="1" applyBorder="1" applyAlignment="1"/>
    <xf numFmtId="0" fontId="0" fillId="0" borderId="6" xfId="0" applyBorder="1" applyAlignment="1">
      <alignment wrapText="1"/>
    </xf>
    <xf numFmtId="0" fontId="0" fillId="3" borderId="3" xfId="0" applyFont="1" applyFill="1" applyBorder="1" applyAlignment="1" applyProtection="1">
      <protection locked="0"/>
    </xf>
    <xf numFmtId="0" fontId="0" fillId="3" borderId="6" xfId="0" applyFill="1" applyBorder="1" applyAlignment="1" applyProtection="1">
      <protection locked="0"/>
    </xf>
    <xf numFmtId="0" fontId="0" fillId="3" borderId="8" xfId="0" applyFont="1" applyFill="1" applyBorder="1" applyAlignment="1">
      <alignment horizontal="center" vertical="center" wrapText="1"/>
    </xf>
    <xf numFmtId="0" fontId="0" fillId="0" borderId="11" xfId="0" applyBorder="1" applyAlignment="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14" xfId="0" applyBorder="1" applyAlignment="1">
      <alignment vertical="center" wrapText="1"/>
    </xf>
    <xf numFmtId="0" fontId="2" fillId="5" borderId="0" xfId="0" applyFont="1" applyFill="1" applyBorder="1" applyAlignment="1"/>
    <xf numFmtId="0" fontId="0" fillId="5" borderId="0" xfId="0" applyFill="1" applyAlignment="1"/>
    <xf numFmtId="0" fontId="0" fillId="3" borderId="0" xfId="0" applyFill="1" applyAlignment="1">
      <alignment wrapText="1"/>
    </xf>
    <xf numFmtId="0" fontId="0" fillId="3" borderId="12" xfId="0" applyFill="1" applyBorder="1" applyAlignment="1">
      <alignment wrapText="1"/>
    </xf>
    <xf numFmtId="0" fontId="0" fillId="3" borderId="0" xfId="0" applyFont="1" applyFill="1" applyBorder="1" applyAlignment="1">
      <alignment horizontal="center" wrapText="1"/>
    </xf>
    <xf numFmtId="0" fontId="0" fillId="0" borderId="12" xfId="0" applyBorder="1" applyAlignment="1">
      <alignment horizontal="center" wrapText="1"/>
    </xf>
    <xf numFmtId="0" fontId="11" fillId="3" borderId="1" xfId="0" applyFont="1" applyFill="1" applyBorder="1" applyAlignment="1">
      <alignment horizontal="left" vertical="top" wrapText="1"/>
    </xf>
    <xf numFmtId="0" fontId="0" fillId="0" borderId="1" xfId="0" applyBorder="1" applyAlignment="1">
      <alignment horizontal="left" vertical="top" wrapText="1"/>
    </xf>
  </cellXfs>
  <cellStyles count="2">
    <cellStyle name="Hyperlänk" xfId="1" builtinId="8"/>
    <cellStyle name="Normal" xfId="0" builtinId="0" customBuiltin="1"/>
  </cellStyles>
  <dxfs count="22">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orderid.se@idemia.com" TargetMode="External"/><Relationship Id="rId3" Type="http://schemas.openxmlformats.org/officeDocument/2006/relationships/hyperlink" Target="mailto:avrop@thalesgroup.com" TargetMode="External"/><Relationship Id="rId7" Type="http://schemas.openxmlformats.org/officeDocument/2006/relationships/hyperlink" Target="mailto:order@seriline.com" TargetMode="External"/><Relationship Id="rId2" Type="http://schemas.openxmlformats.org/officeDocument/2006/relationships/hyperlink" Target="mailto:henn1@outlook.com" TargetMode="External"/><Relationship Id="rId1" Type="http://schemas.openxmlformats.org/officeDocument/2006/relationships/hyperlink" Target="mailto:contact@nexusgroup.com" TargetMode="External"/><Relationship Id="rId6" Type="http://schemas.openxmlformats.org/officeDocument/2006/relationships/hyperlink" Target="mailto:bid@cygate.se" TargetMode="External"/><Relationship Id="rId11" Type="http://schemas.openxmlformats.org/officeDocument/2006/relationships/comments" Target="../comments2.xml"/><Relationship Id="rId5" Type="http://schemas.openxmlformats.org/officeDocument/2006/relationships/hyperlink" Target="mailto:order@areff.se" TargetMode="External"/><Relationship Id="rId10" Type="http://schemas.openxmlformats.org/officeDocument/2006/relationships/vmlDrawing" Target="../drawings/vmlDrawing2.vml"/><Relationship Id="rId4" Type="http://schemas.openxmlformats.org/officeDocument/2006/relationships/hyperlink" Target="mailto:info@angeno.se"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8"/>
  <sheetViews>
    <sheetView tabSelected="1" topLeftCell="A80" zoomScale="60" zoomScaleNormal="60" workbookViewId="0">
      <selection activeCell="B98" sqref="B98:C98"/>
    </sheetView>
  </sheetViews>
  <sheetFormatPr defaultColWidth="9" defaultRowHeight="13.5" x14ac:dyDescent="0.35"/>
  <cols>
    <col min="1" max="1" width="9" style="8"/>
    <col min="2" max="2" width="14.58203125" style="8" customWidth="1"/>
    <col min="3" max="3" width="7.6640625" style="8" customWidth="1"/>
    <col min="4" max="4" width="23" style="8" customWidth="1"/>
    <col min="5" max="5" width="25.58203125" style="8" customWidth="1"/>
    <col min="6" max="6" width="12.4140625" style="8" customWidth="1"/>
    <col min="7" max="7" width="22.75" style="8" customWidth="1"/>
    <col min="8" max="8" width="2.83203125" style="8" customWidth="1"/>
    <col min="9" max="9" width="21.1640625" style="8" customWidth="1"/>
    <col min="10" max="10" width="24.6640625" style="8" customWidth="1"/>
    <col min="11" max="11" width="20.75" style="8" customWidth="1"/>
    <col min="12" max="12" width="18.58203125" style="8" customWidth="1"/>
    <col min="13" max="13" width="16.83203125" style="8" customWidth="1"/>
    <col min="14" max="16384" width="9" style="8"/>
  </cols>
  <sheetData>
    <row r="1" spans="2:12" x14ac:dyDescent="0.35">
      <c r="B1" s="4"/>
      <c r="C1" s="4"/>
      <c r="D1" s="4"/>
      <c r="E1" s="4"/>
      <c r="F1" s="4"/>
      <c r="G1" s="4"/>
      <c r="H1" s="4"/>
      <c r="I1" s="89" t="str">
        <f>HYPERLINK("https://www.avropa.se/","Uppdaterad 2021-04-16. Kontrollera alltid inför avrop senaste versionen på avropa.se.")</f>
        <v>Uppdaterad 2021-04-16. Kontrollera alltid inför avrop senaste versionen på avropa.se.</v>
      </c>
      <c r="J1" s="90"/>
      <c r="K1" s="90"/>
      <c r="L1" s="4"/>
    </row>
    <row r="2" spans="2:12" ht="37" x14ac:dyDescent="0.9">
      <c r="B2" s="53" t="s">
        <v>94</v>
      </c>
      <c r="C2" s="53"/>
      <c r="D2" s="4"/>
      <c r="E2" s="4"/>
      <c r="F2" s="4"/>
      <c r="G2" s="4"/>
      <c r="H2" s="4"/>
      <c r="I2" s="4"/>
      <c r="J2" s="4"/>
      <c r="K2" s="4"/>
      <c r="L2" s="4"/>
    </row>
    <row r="3" spans="2:12" ht="22.5" x14ac:dyDescent="0.45">
      <c r="B3" s="54" t="s">
        <v>44</v>
      </c>
      <c r="C3" s="54"/>
      <c r="D3" s="4"/>
      <c r="E3" s="4"/>
      <c r="F3" s="4"/>
      <c r="G3" s="4"/>
      <c r="H3" s="4"/>
      <c r="I3" s="4"/>
      <c r="J3" s="55" t="s">
        <v>97</v>
      </c>
      <c r="K3" s="51"/>
      <c r="L3" s="4"/>
    </row>
    <row r="4" spans="2:12" ht="22.5" x14ac:dyDescent="0.45">
      <c r="B4" s="54"/>
      <c r="C4" s="54"/>
      <c r="D4" s="4"/>
      <c r="E4" s="4"/>
      <c r="F4" s="4"/>
      <c r="G4" s="4"/>
      <c r="H4" s="4"/>
      <c r="I4" s="4"/>
      <c r="J4" s="8" t="s">
        <v>35</v>
      </c>
      <c r="K4" s="63"/>
      <c r="L4" s="4"/>
    </row>
    <row r="5" spans="2:12" x14ac:dyDescent="0.35">
      <c r="B5" s="4"/>
      <c r="C5" s="4"/>
      <c r="D5" s="4"/>
      <c r="E5" s="4"/>
      <c r="F5" s="4"/>
      <c r="G5" s="4"/>
      <c r="H5" s="4"/>
      <c r="I5" s="4"/>
      <c r="J5" s="4"/>
      <c r="K5" s="4"/>
      <c r="L5" s="4"/>
    </row>
    <row r="6" spans="2:12" ht="15" x14ac:dyDescent="0.4">
      <c r="B6" s="56" t="s">
        <v>95</v>
      </c>
      <c r="C6" s="56"/>
      <c r="D6" s="4"/>
      <c r="E6" s="4"/>
      <c r="I6" s="57" t="s">
        <v>22</v>
      </c>
      <c r="K6" s="4"/>
      <c r="L6" s="4"/>
    </row>
    <row r="7" spans="2:12" ht="16" x14ac:dyDescent="0.4">
      <c r="B7" s="4" t="s">
        <v>23</v>
      </c>
      <c r="C7" s="4"/>
      <c r="D7" s="112"/>
      <c r="E7" s="113"/>
      <c r="F7" s="113"/>
      <c r="G7" s="114"/>
      <c r="I7" s="29" t="s">
        <v>24</v>
      </c>
      <c r="J7" s="109" t="str">
        <f>'Prismatris IDB'!B112</f>
        <v>I de översta gula fälten anger avropsberättigade</v>
      </c>
      <c r="K7" s="110"/>
      <c r="L7" s="60"/>
    </row>
    <row r="8" spans="2:12" ht="16.5" customHeight="1" x14ac:dyDescent="0.4">
      <c r="B8" s="4" t="s">
        <v>25</v>
      </c>
      <c r="C8" s="4"/>
      <c r="D8" s="112"/>
      <c r="E8" s="113"/>
      <c r="F8" s="113"/>
      <c r="G8" s="114"/>
      <c r="I8" s="29" t="s">
        <v>25</v>
      </c>
      <c r="J8" s="109" t="str">
        <f>'Prismatris IDB'!B113</f>
        <v>egna uppgifter. Längre ner i de gula fälten anges</v>
      </c>
      <c r="K8" s="110"/>
      <c r="L8" s="60"/>
    </row>
    <row r="9" spans="2:12" ht="16.5" customHeight="1" x14ac:dyDescent="0.4">
      <c r="B9" s="4" t="s">
        <v>26</v>
      </c>
      <c r="C9" s="4"/>
      <c r="D9" s="112"/>
      <c r="E9" s="113"/>
      <c r="F9" s="113"/>
      <c r="G9" s="114"/>
      <c r="I9" s="29" t="s">
        <v>26</v>
      </c>
      <c r="J9" s="109" t="str">
        <f>'Prismatris IDB'!B114</f>
        <v>antal för aktuell produkt som beställningen avser.</v>
      </c>
      <c r="K9" s="110"/>
      <c r="L9" s="60"/>
    </row>
    <row r="10" spans="2:12" ht="16.5" customHeight="1" x14ac:dyDescent="0.4">
      <c r="B10" s="4" t="s">
        <v>27</v>
      </c>
      <c r="C10" s="4"/>
      <c r="D10" s="112"/>
      <c r="E10" s="113"/>
      <c r="F10" s="113"/>
      <c r="G10" s="114"/>
      <c r="I10" s="29" t="s">
        <v>27</v>
      </c>
      <c r="J10" s="109" t="str">
        <f>'Prismatris IDB'!B115</f>
        <v/>
      </c>
      <c r="K10" s="110"/>
      <c r="L10" s="59"/>
    </row>
    <row r="11" spans="2:12" ht="16.5" customHeight="1" x14ac:dyDescent="0.4">
      <c r="B11" s="4" t="s">
        <v>28</v>
      </c>
      <c r="C11" s="4"/>
      <c r="D11" s="112"/>
      <c r="E11" s="113"/>
      <c r="F11" s="113"/>
      <c r="G11" s="114"/>
      <c r="I11" s="29" t="s">
        <v>96</v>
      </c>
      <c r="J11" s="111" t="str">
        <f>HYPERLINK("mailto:"&amp;'Prismatris IDB'!B116)</f>
        <v>mailto:</v>
      </c>
      <c r="K11" s="110"/>
      <c r="L11" s="61"/>
    </row>
    <row r="12" spans="2:12" ht="36" customHeight="1" x14ac:dyDescent="0.4">
      <c r="B12" s="58" t="s">
        <v>29</v>
      </c>
      <c r="C12" s="58"/>
      <c r="D12" s="112"/>
      <c r="E12" s="113"/>
      <c r="F12" s="113"/>
      <c r="G12" s="114"/>
      <c r="H12" s="4"/>
      <c r="I12" s="4" t="s">
        <v>31</v>
      </c>
      <c r="J12" s="4"/>
      <c r="K12" s="4"/>
      <c r="L12" s="4"/>
    </row>
    <row r="13" spans="2:12" ht="16" x14ac:dyDescent="0.4">
      <c r="B13" s="4" t="s">
        <v>30</v>
      </c>
      <c r="C13" s="4"/>
      <c r="D13" s="112"/>
      <c r="E13" s="113"/>
      <c r="F13" s="113"/>
      <c r="G13" s="114"/>
      <c r="I13" s="100"/>
      <c r="J13" s="101"/>
      <c r="K13" s="101"/>
      <c r="L13" s="102"/>
    </row>
    <row r="14" spans="2:12" ht="16" x14ac:dyDescent="0.4">
      <c r="B14" s="4" t="s">
        <v>32</v>
      </c>
      <c r="C14" s="4"/>
      <c r="D14" s="112"/>
      <c r="E14" s="113"/>
      <c r="F14" s="113"/>
      <c r="G14" s="114"/>
      <c r="I14" s="103"/>
      <c r="J14" s="104"/>
      <c r="K14" s="104"/>
      <c r="L14" s="105"/>
    </row>
    <row r="15" spans="2:12" x14ac:dyDescent="0.35">
      <c r="B15" s="4" t="s">
        <v>33</v>
      </c>
      <c r="C15" s="4"/>
      <c r="D15" s="91"/>
      <c r="E15" s="92"/>
      <c r="F15" s="92"/>
      <c r="G15" s="93"/>
      <c r="I15" s="103"/>
      <c r="J15" s="104"/>
      <c r="K15" s="104"/>
      <c r="L15" s="105"/>
    </row>
    <row r="16" spans="2:12" x14ac:dyDescent="0.35">
      <c r="B16" s="4"/>
      <c r="C16" s="4"/>
      <c r="D16" s="94"/>
      <c r="E16" s="95"/>
      <c r="F16" s="95"/>
      <c r="G16" s="96"/>
      <c r="I16" s="103"/>
      <c r="J16" s="104"/>
      <c r="K16" s="104"/>
      <c r="L16" s="105"/>
    </row>
    <row r="17" spans="1:12" ht="20" customHeight="1" x14ac:dyDescent="0.35">
      <c r="B17" s="4"/>
      <c r="C17" s="4"/>
      <c r="D17" s="97"/>
      <c r="E17" s="98"/>
      <c r="F17" s="98"/>
      <c r="G17" s="99"/>
      <c r="I17" s="106"/>
      <c r="J17" s="107"/>
      <c r="K17" s="107"/>
      <c r="L17" s="108"/>
    </row>
    <row r="18" spans="1:12" x14ac:dyDescent="0.35">
      <c r="B18" s="29"/>
      <c r="C18" s="4"/>
      <c r="D18" s="4"/>
      <c r="E18" s="4"/>
      <c r="F18" s="4"/>
      <c r="G18" s="4"/>
      <c r="H18" s="4"/>
      <c r="I18" s="4"/>
      <c r="J18" s="4"/>
      <c r="K18" s="4"/>
      <c r="L18" s="4"/>
    </row>
    <row r="19" spans="1:12" x14ac:dyDescent="0.35">
      <c r="A19" s="15"/>
      <c r="B19" s="15"/>
      <c r="C19" s="15"/>
      <c r="D19" s="52"/>
      <c r="E19" s="15"/>
      <c r="F19" s="15"/>
      <c r="G19" s="15"/>
      <c r="H19" s="15"/>
      <c r="I19" s="15"/>
      <c r="J19" s="15"/>
      <c r="K19" s="15"/>
      <c r="L19" s="15"/>
    </row>
    <row r="20" spans="1:12" x14ac:dyDescent="0.35">
      <c r="G20" s="39"/>
      <c r="H20" s="39"/>
    </row>
    <row r="21" spans="1:12" x14ac:dyDescent="0.35">
      <c r="A21" s="8">
        <v>1</v>
      </c>
      <c r="B21" s="138" t="s">
        <v>58</v>
      </c>
      <c r="C21" s="139"/>
      <c r="D21" s="139"/>
      <c r="E21" s="76"/>
      <c r="F21" s="76"/>
      <c r="G21" s="39"/>
      <c r="H21" s="39"/>
    </row>
    <row r="22" spans="1:12" ht="13.5" customHeight="1" x14ac:dyDescent="0.35">
      <c r="B22" s="115" t="s">
        <v>77</v>
      </c>
      <c r="C22" s="116"/>
      <c r="D22" s="17"/>
      <c r="E22" s="17"/>
      <c r="G22" s="39"/>
      <c r="H22" s="39"/>
      <c r="I22" s="2" t="s">
        <v>43</v>
      </c>
    </row>
    <row r="23" spans="1:12" x14ac:dyDescent="0.35">
      <c r="B23" s="117"/>
      <c r="C23" s="118"/>
      <c r="E23" s="17"/>
      <c r="F23" s="17"/>
      <c r="G23" s="8" t="s">
        <v>86</v>
      </c>
      <c r="H23" s="78"/>
      <c r="I23" s="43">
        <f>IF(OR('Prismatris IDB'!$I$107=7,B23=0),0,IF('Prismatris IDB'!$I$104=$I$135,'Prismatris IDB'!I9,IF('Prismatris IDB'!$C$104=$I$135,'Prismatris IDB'!C9,IF('Prismatris IDB'!$D$104=$I$135,'Prismatris IDB'!D9,IF('Prismatris IDB'!$E$104=$I$135,'Prismatris IDB'!E9,IF('Prismatris IDB'!$F$104=$I$135,'Prismatris IDB'!F9,IF('Prismatris IDB'!$G$104=$I$135,'Prismatris IDB'!G9,IF('Prismatris IDB'!$H$104=$I$135,'Prismatris IDB'!H9,))))))))</f>
        <v>0</v>
      </c>
    </row>
    <row r="24" spans="1:12" x14ac:dyDescent="0.35">
      <c r="E24" s="17"/>
      <c r="G24" s="8" t="s">
        <v>87</v>
      </c>
      <c r="H24" s="83"/>
      <c r="I24" s="44">
        <f>SUM(B23*I23)</f>
        <v>0</v>
      </c>
    </row>
    <row r="25" spans="1:12" x14ac:dyDescent="0.35">
      <c r="E25" s="17"/>
      <c r="H25" s="39"/>
    </row>
    <row r="26" spans="1:12" x14ac:dyDescent="0.35">
      <c r="A26" s="8">
        <v>2</v>
      </c>
      <c r="B26" s="138" t="s">
        <v>59</v>
      </c>
      <c r="C26" s="139"/>
      <c r="D26" s="139"/>
      <c r="E26" s="76"/>
      <c r="F26" s="29"/>
      <c r="H26" s="39"/>
    </row>
    <row r="27" spans="1:12" ht="13.5" customHeight="1" x14ac:dyDescent="0.35">
      <c r="B27" s="115" t="s">
        <v>77</v>
      </c>
      <c r="C27" s="116"/>
      <c r="E27" s="17"/>
      <c r="H27" s="39"/>
      <c r="I27" s="2" t="s">
        <v>42</v>
      </c>
    </row>
    <row r="28" spans="1:12" x14ac:dyDescent="0.35">
      <c r="B28" s="117"/>
      <c r="C28" s="118"/>
      <c r="E28" s="17"/>
      <c r="G28" s="8" t="s">
        <v>86</v>
      </c>
      <c r="H28" s="39"/>
      <c r="I28" s="43">
        <f>IF(OR('Prismatris IDB'!$I$107=7,B28=0),0,IF('Prismatris IDB'!$I$104=$I$135,'Prismatris IDB'!I14,IF('Prismatris IDB'!$C$104=$I$135,'Prismatris IDB'!C14,IF('Prismatris IDB'!$D$104=$I$135,'Prismatris IDB'!D14,IF('Prismatris IDB'!$E$104=$I$135,'Prismatris IDB'!E14,IF('Prismatris IDB'!$F$104=$I$135,'Prismatris IDB'!F14,IF('Prismatris IDB'!$G$104=$I$135,'Prismatris IDB'!G14,IF('Prismatris IDB'!$H$104=$I$135,'Prismatris IDB'!H14,))))))))</f>
        <v>0</v>
      </c>
    </row>
    <row r="29" spans="1:12" x14ac:dyDescent="0.35">
      <c r="E29" s="17"/>
      <c r="G29" s="8" t="s">
        <v>87</v>
      </c>
      <c r="H29" s="39"/>
      <c r="I29" s="44">
        <f>SUM(B28*I28)</f>
        <v>0</v>
      </c>
    </row>
    <row r="30" spans="1:12" x14ac:dyDescent="0.35">
      <c r="E30" s="17"/>
      <c r="H30" s="39"/>
    </row>
    <row r="31" spans="1:12" x14ac:dyDescent="0.35">
      <c r="A31" s="8">
        <v>3</v>
      </c>
      <c r="B31" s="138" t="s">
        <v>60</v>
      </c>
      <c r="C31" s="139"/>
      <c r="D31" s="139"/>
      <c r="E31" s="76"/>
      <c r="F31" s="29"/>
      <c r="H31" s="39"/>
    </row>
    <row r="32" spans="1:12" ht="13.5" customHeight="1" x14ac:dyDescent="0.35">
      <c r="B32" s="115" t="s">
        <v>77</v>
      </c>
      <c r="C32" s="116"/>
      <c r="E32" s="17"/>
      <c r="H32" s="78"/>
      <c r="I32" s="2" t="s">
        <v>41</v>
      </c>
    </row>
    <row r="33" spans="1:12" x14ac:dyDescent="0.35">
      <c r="B33" s="117"/>
      <c r="C33" s="118"/>
      <c r="E33" s="17"/>
      <c r="G33" s="8" t="s">
        <v>86</v>
      </c>
      <c r="H33" s="78"/>
      <c r="I33" s="43">
        <f>IF(OR('Prismatris IDB'!$I$107=7,B33=0),0,IF('Prismatris IDB'!$I$104=$I$135,'Prismatris IDB'!I19,IF('Prismatris IDB'!$C$104=$I$135,'Prismatris IDB'!C19,IF('Prismatris IDB'!$D$104=$I$135,'Prismatris IDB'!D19,IF('Prismatris IDB'!$E$104=$I$135,'Prismatris IDB'!E19,IF('Prismatris IDB'!$F$104=$I$135,'Prismatris IDB'!F19,IF('Prismatris IDB'!$G$104=$I$135,'Prismatris IDB'!G19,IF('Prismatris IDB'!$H$104=$I$135,'Prismatris IDB'!H19,))))))))</f>
        <v>0</v>
      </c>
    </row>
    <row r="34" spans="1:12" x14ac:dyDescent="0.35">
      <c r="E34" s="17"/>
      <c r="G34" s="8" t="s">
        <v>87</v>
      </c>
      <c r="H34" s="39"/>
      <c r="I34" s="44">
        <f>SUM(B33*I33)</f>
        <v>0</v>
      </c>
    </row>
    <row r="35" spans="1:12" x14ac:dyDescent="0.35">
      <c r="E35" s="17"/>
      <c r="H35" s="39"/>
    </row>
    <row r="36" spans="1:12" x14ac:dyDescent="0.35">
      <c r="A36" s="8">
        <v>4</v>
      </c>
      <c r="B36" s="138" t="s">
        <v>61</v>
      </c>
      <c r="C36" s="139"/>
      <c r="D36" s="139"/>
      <c r="E36" s="76"/>
      <c r="F36" s="29"/>
      <c r="H36" s="39"/>
    </row>
    <row r="37" spans="1:12" ht="13.5" customHeight="1" x14ac:dyDescent="0.35">
      <c r="B37" s="115" t="s">
        <v>77</v>
      </c>
      <c r="C37" s="116"/>
      <c r="E37" s="17"/>
      <c r="H37" s="39"/>
      <c r="I37" s="2" t="s">
        <v>40</v>
      </c>
    </row>
    <row r="38" spans="1:12" x14ac:dyDescent="0.35">
      <c r="B38" s="117"/>
      <c r="C38" s="118"/>
      <c r="E38" s="17"/>
      <c r="G38" s="8" t="s">
        <v>86</v>
      </c>
      <c r="H38" s="39"/>
      <c r="I38" s="43">
        <f>IF(OR('Prismatris IDB'!$I$107=7,B38=0),0,IF('Prismatris IDB'!$I$104=$I$135,'Prismatris IDB'!I24,IF('Prismatris IDB'!$C$104=$I$135,'Prismatris IDB'!C24,IF('Prismatris IDB'!$D$104=$I$135,'Prismatris IDB'!D24,IF('Prismatris IDB'!$E$104=$I$135,'Prismatris IDB'!E24,IF('Prismatris IDB'!$F$104=$I$135,'Prismatris IDB'!F24,IF('Prismatris IDB'!$G$104=$I$135,'Prismatris IDB'!G24,IF('Prismatris IDB'!$H$104=$I$135,'Prismatris IDB'!H24,))))))))</f>
        <v>0</v>
      </c>
    </row>
    <row r="39" spans="1:12" x14ac:dyDescent="0.35">
      <c r="E39" s="17"/>
      <c r="G39" s="8" t="s">
        <v>87</v>
      </c>
      <c r="H39" s="39"/>
      <c r="I39" s="44">
        <f>SUM(B38*I38)</f>
        <v>0</v>
      </c>
    </row>
    <row r="40" spans="1:12" x14ac:dyDescent="0.35">
      <c r="E40" s="17"/>
      <c r="H40" s="39"/>
    </row>
    <row r="41" spans="1:12" x14ac:dyDescent="0.35">
      <c r="A41" s="8">
        <v>5</v>
      </c>
      <c r="B41" s="138" t="s">
        <v>62</v>
      </c>
      <c r="C41" s="139"/>
      <c r="D41" s="139"/>
      <c r="E41" s="76"/>
      <c r="F41" s="29"/>
      <c r="H41" s="39"/>
    </row>
    <row r="42" spans="1:12" ht="13.5" customHeight="1" x14ac:dyDescent="0.35">
      <c r="B42" s="115" t="s">
        <v>77</v>
      </c>
      <c r="C42" s="116"/>
      <c r="E42" s="77"/>
      <c r="F42" s="16"/>
      <c r="G42" s="16"/>
      <c r="H42" s="16"/>
      <c r="I42" s="2" t="s">
        <v>39</v>
      </c>
      <c r="K42" s="16"/>
      <c r="L42" s="16"/>
    </row>
    <row r="43" spans="1:12" x14ac:dyDescent="0.35">
      <c r="B43" s="117"/>
      <c r="C43" s="118"/>
      <c r="E43" s="17"/>
      <c r="G43" s="8" t="s">
        <v>86</v>
      </c>
      <c r="H43" s="39"/>
      <c r="I43" s="43">
        <f>IF(OR('Prismatris IDB'!$I$107=7,B43=0),0,IF('Prismatris IDB'!$I$104=$I$135,'Prismatris IDB'!I29,IF('Prismatris IDB'!$C$104=$I$135,'Prismatris IDB'!C29,IF('Prismatris IDB'!$D$104=$I$135,'Prismatris IDB'!D29,IF('Prismatris IDB'!$E$104=$I$135,'Prismatris IDB'!E29,IF('Prismatris IDB'!$F$104=$I$135,'Prismatris IDB'!F29,IF('Prismatris IDB'!$G$104=$I$135,'Prismatris IDB'!G29,IF('Prismatris IDB'!$H$104=$I$135,'Prismatris IDB'!H29,))))))))</f>
        <v>0</v>
      </c>
    </row>
    <row r="44" spans="1:12" x14ac:dyDescent="0.35">
      <c r="E44" s="17"/>
      <c r="G44" s="8" t="s">
        <v>87</v>
      </c>
      <c r="H44" s="39"/>
      <c r="I44" s="44">
        <f>SUM(B43*I43)</f>
        <v>0</v>
      </c>
    </row>
    <row r="45" spans="1:12" x14ac:dyDescent="0.35">
      <c r="E45" s="17"/>
      <c r="H45" s="39"/>
      <c r="I45" s="44"/>
    </row>
    <row r="46" spans="1:12" x14ac:dyDescent="0.35">
      <c r="A46" s="8">
        <v>6</v>
      </c>
      <c r="B46" s="138" t="s">
        <v>63</v>
      </c>
      <c r="C46" s="139"/>
      <c r="D46" s="139"/>
      <c r="E46" s="76"/>
      <c r="F46" s="29"/>
      <c r="H46" s="39"/>
    </row>
    <row r="47" spans="1:12" ht="13.5" customHeight="1" x14ac:dyDescent="0.35">
      <c r="B47" s="115" t="s">
        <v>77</v>
      </c>
      <c r="C47" s="116"/>
      <c r="E47" s="17"/>
      <c r="H47" s="39"/>
      <c r="I47" s="2" t="s">
        <v>45</v>
      </c>
    </row>
    <row r="48" spans="1:12" x14ac:dyDescent="0.35">
      <c r="B48" s="117"/>
      <c r="C48" s="118"/>
      <c r="E48" s="17"/>
      <c r="G48" s="8" t="s">
        <v>86</v>
      </c>
      <c r="H48" s="39"/>
      <c r="I48" s="43">
        <f>IF(OR('Prismatris IDB'!$I$107=7,B48=0),0,IF('Prismatris IDB'!$I$104=$I$135,'Prismatris IDB'!I34,IF('Prismatris IDB'!$C$104=$I$135,'Prismatris IDB'!C34,IF('Prismatris IDB'!$D$104=$I$135,'Prismatris IDB'!D34,IF('Prismatris IDB'!$E$104=$I$135,'Prismatris IDB'!E34,IF('Prismatris IDB'!$F$104=$I$135,'Prismatris IDB'!F34,IF('Prismatris IDB'!$G$104=$I$135,'Prismatris IDB'!G34,IF('Prismatris IDB'!$H$104=$I$135,'Prismatris IDB'!H34,))))))))</f>
        <v>0</v>
      </c>
    </row>
    <row r="49" spans="1:9" x14ac:dyDescent="0.35">
      <c r="E49" s="17"/>
      <c r="G49" s="8" t="s">
        <v>87</v>
      </c>
      <c r="H49" s="39"/>
      <c r="I49" s="44">
        <f>SUM(B48*I48)</f>
        <v>0</v>
      </c>
    </row>
    <row r="50" spans="1:9" x14ac:dyDescent="0.35">
      <c r="E50" s="17"/>
      <c r="H50" s="39"/>
      <c r="I50" s="44"/>
    </row>
    <row r="51" spans="1:9" x14ac:dyDescent="0.35">
      <c r="A51" s="8">
        <v>7</v>
      </c>
      <c r="B51" s="138" t="s">
        <v>64</v>
      </c>
      <c r="C51" s="139"/>
      <c r="D51" s="139"/>
      <c r="E51" s="76"/>
      <c r="F51" s="29"/>
      <c r="H51" s="39"/>
    </row>
    <row r="52" spans="1:9" x14ac:dyDescent="0.35">
      <c r="B52" s="115" t="s">
        <v>77</v>
      </c>
      <c r="C52" s="116"/>
      <c r="E52" s="17"/>
      <c r="H52" s="39"/>
      <c r="I52" s="2" t="s">
        <v>46</v>
      </c>
    </row>
    <row r="53" spans="1:9" x14ac:dyDescent="0.35">
      <c r="B53" s="117"/>
      <c r="C53" s="118"/>
      <c r="E53" s="17"/>
      <c r="G53" s="8" t="s">
        <v>86</v>
      </c>
      <c r="H53" s="39"/>
      <c r="I53" s="43">
        <f>IF(OR('Prismatris IDB'!$I$107=7,B53=0),0,IF('Prismatris IDB'!$I$104=$I$135,'Prismatris IDB'!I39,IF('Prismatris IDB'!$C$104=$I$135,'Prismatris IDB'!C39,IF('Prismatris IDB'!$D$104=$I$135,'Prismatris IDB'!D39,IF('Prismatris IDB'!$E$104=$I$135,'Prismatris IDB'!E39,IF('Prismatris IDB'!$F$104=$I$135,'Prismatris IDB'!F39,IF('Prismatris IDB'!$G$104=$I$135,'Prismatris IDB'!G39,IF('Prismatris IDB'!$H$104=$I$135,'Prismatris IDB'!H39,))))))))</f>
        <v>0</v>
      </c>
    </row>
    <row r="54" spans="1:9" x14ac:dyDescent="0.35">
      <c r="E54" s="17"/>
      <c r="G54" s="8" t="s">
        <v>87</v>
      </c>
      <c r="H54" s="39"/>
      <c r="I54" s="44">
        <f>SUM(B53*I53)</f>
        <v>0</v>
      </c>
    </row>
    <row r="55" spans="1:9" x14ac:dyDescent="0.35">
      <c r="E55" s="17"/>
      <c r="H55" s="39"/>
      <c r="I55" s="44"/>
    </row>
    <row r="56" spans="1:9" x14ac:dyDescent="0.35">
      <c r="A56" s="8">
        <v>8</v>
      </c>
      <c r="B56" s="138" t="s">
        <v>65</v>
      </c>
      <c r="C56" s="139"/>
      <c r="D56" s="139"/>
      <c r="E56" s="76"/>
      <c r="F56" s="29"/>
      <c r="H56" s="39"/>
    </row>
    <row r="57" spans="1:9" x14ac:dyDescent="0.35">
      <c r="B57" s="115" t="s">
        <v>77</v>
      </c>
      <c r="C57" s="116"/>
      <c r="E57" s="17"/>
      <c r="H57" s="39"/>
      <c r="I57" s="2" t="s">
        <v>118</v>
      </c>
    </row>
    <row r="58" spans="1:9" x14ac:dyDescent="0.35">
      <c r="B58" s="117"/>
      <c r="C58" s="118"/>
      <c r="E58" s="17"/>
      <c r="G58" s="8" t="s">
        <v>86</v>
      </c>
      <c r="H58" s="39"/>
      <c r="I58" s="43">
        <f>IF(OR('Prismatris IDB'!$I$107=7,B58=0),0,IF('Prismatris IDB'!$I$104=$I$135,'Prismatris IDB'!I44,IF('Prismatris IDB'!$C$104=$I$135,'Prismatris IDB'!C44,IF('Prismatris IDB'!$D$104=$I$135,'Prismatris IDB'!D44,IF('Prismatris IDB'!$E$104=$I$135,'Prismatris IDB'!E44,IF('Prismatris IDB'!$F$104=$I$135,'Prismatris IDB'!F44,IF('Prismatris IDB'!$G$104=$I$135,'Prismatris IDB'!G44,IF('Prismatris IDB'!$H$104=$I$135,'Prismatris IDB'!H44,))))))))</f>
        <v>0</v>
      </c>
    </row>
    <row r="59" spans="1:9" x14ac:dyDescent="0.35">
      <c r="E59" s="17"/>
      <c r="G59" s="8" t="s">
        <v>87</v>
      </c>
      <c r="H59" s="39"/>
      <c r="I59" s="44">
        <f>SUM(B58*I58)</f>
        <v>0</v>
      </c>
    </row>
    <row r="60" spans="1:9" x14ac:dyDescent="0.35">
      <c r="E60" s="17"/>
      <c r="H60" s="39"/>
      <c r="I60" s="44"/>
    </row>
    <row r="61" spans="1:9" x14ac:dyDescent="0.35">
      <c r="A61" s="8">
        <v>9</v>
      </c>
      <c r="B61" s="138" t="s">
        <v>66</v>
      </c>
      <c r="C61" s="139"/>
      <c r="D61" s="139"/>
      <c r="E61" s="76"/>
      <c r="F61" s="29"/>
      <c r="H61" s="39"/>
    </row>
    <row r="62" spans="1:9" x14ac:dyDescent="0.35">
      <c r="B62" s="115" t="s">
        <v>77</v>
      </c>
      <c r="C62" s="116"/>
      <c r="E62" s="17"/>
      <c r="H62" s="39"/>
      <c r="I62" s="2" t="s">
        <v>119</v>
      </c>
    </row>
    <row r="63" spans="1:9" x14ac:dyDescent="0.35">
      <c r="B63" s="117"/>
      <c r="C63" s="118"/>
      <c r="E63" s="17"/>
      <c r="G63" s="8" t="s">
        <v>86</v>
      </c>
      <c r="H63" s="39"/>
      <c r="I63" s="43">
        <f>IF(OR('Prismatris IDB'!$I$107=7,B63=0),0,IF('Prismatris IDB'!$I$104=$I$135,'Prismatris IDB'!I49,IF('Prismatris IDB'!$C$104=$I$135,'Prismatris IDB'!C49,IF('Prismatris IDB'!$D$104=$I$135,'Prismatris IDB'!D49,IF('Prismatris IDB'!$E$104=$I$135,'Prismatris IDB'!E49,IF('Prismatris IDB'!$F$104=$I$135,'Prismatris IDB'!F49,IF('Prismatris IDB'!$G$104=$I$135,'Prismatris IDB'!G49,IF('Prismatris IDB'!$H$104=$I$135,'Prismatris IDB'!H49,))))))))</f>
        <v>0</v>
      </c>
    </row>
    <row r="64" spans="1:9" x14ac:dyDescent="0.35">
      <c r="E64" s="17"/>
      <c r="G64" s="8" t="s">
        <v>87</v>
      </c>
      <c r="H64" s="39"/>
      <c r="I64" s="44">
        <f>SUM(B63*I63)</f>
        <v>0</v>
      </c>
    </row>
    <row r="65" spans="1:9" x14ac:dyDescent="0.35">
      <c r="E65" s="17"/>
      <c r="H65" s="39"/>
      <c r="I65" s="44"/>
    </row>
    <row r="66" spans="1:9" x14ac:dyDescent="0.35">
      <c r="A66" s="8">
        <v>10</v>
      </c>
      <c r="B66" s="138" t="s">
        <v>67</v>
      </c>
      <c r="C66" s="139"/>
      <c r="D66" s="139"/>
      <c r="E66" s="76"/>
      <c r="F66" s="29"/>
      <c r="H66" s="39"/>
    </row>
    <row r="67" spans="1:9" x14ac:dyDescent="0.35">
      <c r="B67" s="115" t="s">
        <v>77</v>
      </c>
      <c r="C67" s="116"/>
      <c r="E67" s="17"/>
      <c r="H67" s="39"/>
      <c r="I67" s="2" t="s">
        <v>120</v>
      </c>
    </row>
    <row r="68" spans="1:9" x14ac:dyDescent="0.35">
      <c r="B68" s="117"/>
      <c r="C68" s="118"/>
      <c r="E68" s="17"/>
      <c r="G68" s="8" t="s">
        <v>86</v>
      </c>
      <c r="H68" s="39"/>
      <c r="I68" s="43">
        <f>IF(OR('Prismatris IDB'!$I$107=7,B68=0),0,IF('Prismatris IDB'!$I$104=$I$135,'Prismatris IDB'!I54,IF('Prismatris IDB'!$C$104=$I$135,'Prismatris IDB'!C54,IF('Prismatris IDB'!$D$104=$I$135,'Prismatris IDB'!D54,IF('Prismatris IDB'!$E$104=$I$135,'Prismatris IDB'!E54,IF('Prismatris IDB'!$F$104=$I$135,'Prismatris IDB'!F54,IF('Prismatris IDB'!$G$104=$I$135,'Prismatris IDB'!G54,IF('Prismatris IDB'!$H$104=$I$135,'Prismatris IDB'!H54,))))))))</f>
        <v>0</v>
      </c>
    </row>
    <row r="69" spans="1:9" x14ac:dyDescent="0.35">
      <c r="E69" s="17"/>
      <c r="G69" s="8" t="s">
        <v>87</v>
      </c>
      <c r="H69" s="39"/>
      <c r="I69" s="44">
        <f>SUM(B68*I68)</f>
        <v>0</v>
      </c>
    </row>
    <row r="70" spans="1:9" x14ac:dyDescent="0.35">
      <c r="E70" s="17"/>
      <c r="H70" s="39"/>
      <c r="I70" s="44"/>
    </row>
    <row r="71" spans="1:9" x14ac:dyDescent="0.35">
      <c r="A71" s="8">
        <v>11</v>
      </c>
      <c r="B71" s="138" t="s">
        <v>68</v>
      </c>
      <c r="C71" s="139"/>
      <c r="D71" s="139"/>
      <c r="E71" s="76"/>
      <c r="F71" s="29"/>
      <c r="H71" s="39"/>
    </row>
    <row r="72" spans="1:9" x14ac:dyDescent="0.35">
      <c r="B72" s="115" t="s">
        <v>77</v>
      </c>
      <c r="C72" s="116"/>
      <c r="E72" s="17"/>
      <c r="H72" s="39"/>
      <c r="I72" s="2" t="s">
        <v>121</v>
      </c>
    </row>
    <row r="73" spans="1:9" x14ac:dyDescent="0.35">
      <c r="B73" s="117"/>
      <c r="C73" s="118"/>
      <c r="E73" s="17"/>
      <c r="G73" s="8" t="s">
        <v>86</v>
      </c>
      <c r="H73" s="39"/>
      <c r="I73" s="43">
        <f>IF(OR('Prismatris IDB'!$I$107=7,B73=0),0,IF('Prismatris IDB'!$I$104=$I$135,'Prismatris IDB'!I59,IF('Prismatris IDB'!$C$104=$I$135,'Prismatris IDB'!C59,IF('Prismatris IDB'!$D$104=$I$135,'Prismatris IDB'!D59,IF('Prismatris IDB'!$E$104=$I$135,'Prismatris IDB'!E59,IF('Prismatris IDB'!$F$104=$I$135,'Prismatris IDB'!F59,IF('Prismatris IDB'!$G$104=$I$135,'Prismatris IDB'!G59,IF('Prismatris IDB'!$H$104=$I$135,'Prismatris IDB'!H59,))))))))</f>
        <v>0</v>
      </c>
    </row>
    <row r="74" spans="1:9" x14ac:dyDescent="0.35">
      <c r="E74" s="17"/>
      <c r="G74" s="8" t="s">
        <v>87</v>
      </c>
      <c r="H74" s="39"/>
      <c r="I74" s="44">
        <f>SUM(B73*I73)</f>
        <v>0</v>
      </c>
    </row>
    <row r="75" spans="1:9" x14ac:dyDescent="0.35">
      <c r="E75" s="17"/>
      <c r="H75" s="39"/>
      <c r="I75" s="44"/>
    </row>
    <row r="76" spans="1:9" x14ac:dyDescent="0.35">
      <c r="A76" s="8">
        <v>12</v>
      </c>
      <c r="B76" s="138" t="s">
        <v>69</v>
      </c>
      <c r="C76" s="139"/>
      <c r="D76" s="139"/>
      <c r="E76" s="76"/>
      <c r="F76" s="29"/>
      <c r="H76" s="39"/>
    </row>
    <row r="77" spans="1:9" x14ac:dyDescent="0.35">
      <c r="B77" s="115" t="s">
        <v>77</v>
      </c>
      <c r="C77" s="116"/>
      <c r="E77" s="17"/>
      <c r="H77" s="39"/>
      <c r="I77" s="2" t="s">
        <v>122</v>
      </c>
    </row>
    <row r="78" spans="1:9" x14ac:dyDescent="0.35">
      <c r="B78" s="117"/>
      <c r="C78" s="118"/>
      <c r="E78" s="17"/>
      <c r="G78" s="8" t="s">
        <v>86</v>
      </c>
      <c r="H78" s="39"/>
      <c r="I78" s="43">
        <f>IF(OR('Prismatris IDB'!$I$107=7,B78=0),0,IF('Prismatris IDB'!$I$104=$I$135,'Prismatris IDB'!I64,IF('Prismatris IDB'!$C$104=$I$135,'Prismatris IDB'!C64,IF('Prismatris IDB'!$D$104=$I$135,'Prismatris IDB'!D64,IF('Prismatris IDB'!$E$104=$I$135,'Prismatris IDB'!E64,IF('Prismatris IDB'!$F$104=$I$135,'Prismatris IDB'!F64,IF('Prismatris IDB'!$G$104=$I$135,'Prismatris IDB'!G64,IF('Prismatris IDB'!$H$104=$I$135,'Prismatris IDB'!H64,))))))))</f>
        <v>0</v>
      </c>
    </row>
    <row r="79" spans="1:9" x14ac:dyDescent="0.35">
      <c r="E79" s="17"/>
      <c r="G79" s="8" t="s">
        <v>87</v>
      </c>
      <c r="H79" s="39"/>
      <c r="I79" s="44">
        <f>SUM(B78*I78)</f>
        <v>0</v>
      </c>
    </row>
    <row r="80" spans="1:9" x14ac:dyDescent="0.35">
      <c r="E80" s="17"/>
      <c r="H80" s="39"/>
      <c r="I80" s="44"/>
    </row>
    <row r="81" spans="1:12" x14ac:dyDescent="0.35">
      <c r="A81" s="8">
        <v>13</v>
      </c>
      <c r="B81" s="138" t="s">
        <v>70</v>
      </c>
      <c r="C81" s="139"/>
      <c r="D81" s="139"/>
      <c r="E81" s="76"/>
      <c r="F81" s="29"/>
      <c r="H81" s="39"/>
    </row>
    <row r="82" spans="1:12" x14ac:dyDescent="0.35">
      <c r="B82" s="115" t="s">
        <v>77</v>
      </c>
      <c r="C82" s="116"/>
      <c r="E82" s="17"/>
      <c r="H82" s="39"/>
      <c r="I82" s="2" t="s">
        <v>123</v>
      </c>
    </row>
    <row r="83" spans="1:12" x14ac:dyDescent="0.35">
      <c r="B83" s="117"/>
      <c r="C83" s="118"/>
      <c r="E83" s="17"/>
      <c r="G83" s="8" t="s">
        <v>86</v>
      </c>
      <c r="H83" s="39"/>
      <c r="I83" s="43">
        <f>IF(OR('Prismatris IDB'!$I$107=7,B83=0),0,IF('Prismatris IDB'!$I$104=$I$135,'Prismatris IDB'!I69,IF('Prismatris IDB'!$C$104=$I$135,'Prismatris IDB'!C69,IF('Prismatris IDB'!$D$104=$I$135,'Prismatris IDB'!D69,IF('Prismatris IDB'!$E$104=$I$135,'Prismatris IDB'!E69,IF('Prismatris IDB'!$F$104=$I$135,'Prismatris IDB'!F69,IF('Prismatris IDB'!$G$104=$I$135,'Prismatris IDB'!G69,IF('Prismatris IDB'!$H$104=$I$135,'Prismatris IDB'!H69,))))))))</f>
        <v>0</v>
      </c>
    </row>
    <row r="84" spans="1:12" x14ac:dyDescent="0.35">
      <c r="E84" s="17"/>
      <c r="G84" s="8" t="s">
        <v>87</v>
      </c>
      <c r="H84" s="39"/>
      <c r="I84" s="44">
        <f>SUM(B83*I83)</f>
        <v>0</v>
      </c>
    </row>
    <row r="85" spans="1:12" x14ac:dyDescent="0.35">
      <c r="E85" s="17"/>
      <c r="H85" s="39"/>
      <c r="I85" s="44"/>
    </row>
    <row r="86" spans="1:12" x14ac:dyDescent="0.35">
      <c r="A86" s="8">
        <v>14</v>
      </c>
      <c r="B86" s="138" t="s">
        <v>71</v>
      </c>
      <c r="C86" s="139"/>
      <c r="D86" s="139"/>
      <c r="E86" s="76"/>
      <c r="F86" s="29"/>
      <c r="H86" s="39"/>
      <c r="L86" s="39"/>
    </row>
    <row r="87" spans="1:12" x14ac:dyDescent="0.35">
      <c r="B87" s="115" t="s">
        <v>90</v>
      </c>
      <c r="C87" s="116"/>
      <c r="E87" s="17"/>
      <c r="H87" s="39"/>
      <c r="I87" s="2" t="s">
        <v>124</v>
      </c>
    </row>
    <row r="88" spans="1:12" x14ac:dyDescent="0.35">
      <c r="B88" s="130"/>
      <c r="C88" s="131"/>
      <c r="E88" s="17"/>
      <c r="G88" s="8" t="s">
        <v>98</v>
      </c>
      <c r="H88" s="39"/>
      <c r="I88" s="43">
        <f>IF(OR('Prismatris IDB'!$I$107=7,B88=0),0,IF('Prismatris IDB'!$I$104=$I$135,'Prismatris IDB'!I74,IF('Prismatris IDB'!$C$104=$I$135,'Prismatris IDB'!C74,IF('Prismatris IDB'!$D$104=$I$135,'Prismatris IDB'!D74,IF('Prismatris IDB'!$E$104=$I$135,'Prismatris IDB'!E74,IF('Prismatris IDB'!$F$104=$I$135,'Prismatris IDB'!F74,IF('Prismatris IDB'!$G$104=$I$135,'Prismatris IDB'!G74,IF('Prismatris IDB'!$H$104=$I$135,'Prismatris IDB'!H74,))))))))</f>
        <v>0</v>
      </c>
    </row>
    <row r="89" spans="1:12" x14ac:dyDescent="0.35">
      <c r="E89" s="17"/>
      <c r="G89" s="8" t="s">
        <v>87</v>
      </c>
      <c r="H89" s="39"/>
      <c r="I89" s="44">
        <f>SUM(B88*I88)</f>
        <v>0</v>
      </c>
    </row>
    <row r="90" spans="1:12" x14ac:dyDescent="0.35">
      <c r="E90" s="17"/>
      <c r="H90" s="39"/>
      <c r="I90" s="44"/>
    </row>
    <row r="91" spans="1:12" x14ac:dyDescent="0.35">
      <c r="A91" s="8">
        <v>15</v>
      </c>
      <c r="B91" s="138" t="s">
        <v>72</v>
      </c>
      <c r="C91" s="139"/>
      <c r="D91" s="139"/>
      <c r="E91" s="76"/>
      <c r="F91" s="29"/>
      <c r="H91" s="39"/>
    </row>
    <row r="92" spans="1:12" x14ac:dyDescent="0.35">
      <c r="B92" s="115" t="s">
        <v>90</v>
      </c>
      <c r="C92" s="116"/>
      <c r="E92" s="17"/>
      <c r="H92" s="39"/>
      <c r="I92" s="2" t="s">
        <v>125</v>
      </c>
    </row>
    <row r="93" spans="1:12" x14ac:dyDescent="0.35">
      <c r="B93" s="130"/>
      <c r="C93" s="131"/>
      <c r="E93" s="17"/>
      <c r="G93" s="8" t="s">
        <v>98</v>
      </c>
      <c r="H93" s="39"/>
      <c r="I93" s="43">
        <f>IF(OR('Prismatris IDB'!$I$107=7,B93=0),0,IF('Prismatris IDB'!$I$104=$I$135,'Prismatris IDB'!I79,IF('Prismatris IDB'!$C$104=$I$135,'Prismatris IDB'!C79,IF('Prismatris IDB'!$D$104=$I$135,'Prismatris IDB'!D79,IF('Prismatris IDB'!$E$104=$I$135,'Prismatris IDB'!E79,IF('Prismatris IDB'!$F$104=$I$135,'Prismatris IDB'!F79,IF('Prismatris IDB'!$G$104=$I$135,'Prismatris IDB'!G79,IF('Prismatris IDB'!$H$104=$I$135,'Prismatris IDB'!H79,))))))))</f>
        <v>0</v>
      </c>
    </row>
    <row r="94" spans="1:12" x14ac:dyDescent="0.35">
      <c r="E94" s="17"/>
      <c r="G94" s="8" t="s">
        <v>87</v>
      </c>
      <c r="H94" s="39"/>
      <c r="I94" s="44">
        <f>SUM(B93*I93)</f>
        <v>0</v>
      </c>
    </row>
    <row r="95" spans="1:12" x14ac:dyDescent="0.35">
      <c r="E95" s="17"/>
      <c r="H95" s="39"/>
      <c r="I95" s="44"/>
    </row>
    <row r="96" spans="1:12" x14ac:dyDescent="0.35">
      <c r="A96" s="8">
        <v>16</v>
      </c>
      <c r="B96" s="138" t="s">
        <v>73</v>
      </c>
      <c r="C96" s="139"/>
      <c r="D96" s="139"/>
      <c r="E96" s="76"/>
      <c r="F96" s="29"/>
      <c r="H96" s="39"/>
    </row>
    <row r="97" spans="1:12" x14ac:dyDescent="0.35">
      <c r="B97" s="115" t="s">
        <v>90</v>
      </c>
      <c r="C97" s="116"/>
      <c r="E97" s="17"/>
      <c r="H97" s="39"/>
      <c r="I97" s="2" t="s">
        <v>126</v>
      </c>
    </row>
    <row r="98" spans="1:12" x14ac:dyDescent="0.35">
      <c r="B98" s="130"/>
      <c r="C98" s="131"/>
      <c r="E98" s="17"/>
      <c r="G98" s="8" t="s">
        <v>98</v>
      </c>
      <c r="H98" s="39"/>
      <c r="I98" s="43">
        <f>IF(OR('Prismatris IDB'!$I$107=7,B98=0),0,IF('Prismatris IDB'!$I$104=$I$135,'Prismatris IDB'!I84,IF('Prismatris IDB'!$C$104=$I$135,'Prismatris IDB'!C84,IF('Prismatris IDB'!$D$104=$I$135,'Prismatris IDB'!D84,IF('Prismatris IDB'!$E$104=$I$135,'Prismatris IDB'!E84,IF('Prismatris IDB'!$F$104=$I$135,'Prismatris IDB'!F84,IF('Prismatris IDB'!$G$104=$I$135,'Prismatris IDB'!G84,IF('Prismatris IDB'!$H$104=$I$135,'Prismatris IDB'!H84,))))))))</f>
        <v>0</v>
      </c>
    </row>
    <row r="99" spans="1:12" x14ac:dyDescent="0.35">
      <c r="E99" s="17"/>
      <c r="G99" s="8" t="s">
        <v>87</v>
      </c>
      <c r="H99" s="39"/>
      <c r="I99" s="44">
        <f>SUM(B98*I98)</f>
        <v>0</v>
      </c>
    </row>
    <row r="100" spans="1:12" x14ac:dyDescent="0.35">
      <c r="E100" s="17"/>
      <c r="H100" s="39"/>
      <c r="I100" s="44"/>
    </row>
    <row r="101" spans="1:12" x14ac:dyDescent="0.35">
      <c r="A101" s="8">
        <v>17</v>
      </c>
      <c r="B101" s="138" t="s">
        <v>74</v>
      </c>
      <c r="C101" s="139"/>
      <c r="D101" s="139"/>
      <c r="E101" s="76"/>
      <c r="F101" s="29"/>
      <c r="H101" s="39"/>
    </row>
    <row r="102" spans="1:12" x14ac:dyDescent="0.35">
      <c r="B102" s="115" t="s">
        <v>90</v>
      </c>
      <c r="C102" s="116"/>
      <c r="E102" s="17"/>
      <c r="H102" s="39"/>
      <c r="I102" s="2" t="s">
        <v>127</v>
      </c>
    </row>
    <row r="103" spans="1:12" x14ac:dyDescent="0.35">
      <c r="B103" s="130"/>
      <c r="C103" s="131"/>
      <c r="E103" s="17"/>
      <c r="G103" s="8" t="s">
        <v>98</v>
      </c>
      <c r="H103" s="39"/>
      <c r="I103" s="43">
        <f>IF(OR('Prismatris IDB'!$I$107=7,B103=0),0,IF('Prismatris IDB'!$I$104=$I$135,'Prismatris IDB'!I89,IF('Prismatris IDB'!$C$104=$I$135,'Prismatris IDB'!C89,IF('Prismatris IDB'!$D$104=$I$135,'Prismatris IDB'!D89,IF('Prismatris IDB'!$E$104=$I$135,'Prismatris IDB'!E89,IF('Prismatris IDB'!$F$104=$I$135,'Prismatris IDB'!F89,IF('Prismatris IDB'!$G$104=$I$135,'Prismatris IDB'!G89,IF('Prismatris IDB'!$H$104=$I$135,'Prismatris IDB'!H89,))))))))</f>
        <v>0</v>
      </c>
    </row>
    <row r="104" spans="1:12" x14ac:dyDescent="0.35">
      <c r="E104" s="17"/>
      <c r="G104" s="8" t="s">
        <v>87</v>
      </c>
      <c r="H104" s="39"/>
      <c r="I104" s="44">
        <f>SUM(B103*I103)</f>
        <v>0</v>
      </c>
    </row>
    <row r="105" spans="1:12" x14ac:dyDescent="0.35">
      <c r="E105" s="17"/>
      <c r="H105" s="39"/>
    </row>
    <row r="106" spans="1:12" x14ac:dyDescent="0.35">
      <c r="A106" s="8">
        <v>18</v>
      </c>
      <c r="B106" s="138" t="s">
        <v>75</v>
      </c>
      <c r="C106" s="139"/>
      <c r="D106" s="139"/>
      <c r="E106" s="76"/>
      <c r="F106" s="29"/>
      <c r="H106" s="39"/>
    </row>
    <row r="107" spans="1:12" x14ac:dyDescent="0.35">
      <c r="B107" s="115" t="s">
        <v>76</v>
      </c>
      <c r="C107" s="129"/>
      <c r="E107" s="77"/>
      <c r="F107" s="16"/>
      <c r="G107" s="16"/>
      <c r="H107" s="16"/>
      <c r="I107" s="2" t="s">
        <v>128</v>
      </c>
      <c r="K107" s="16"/>
      <c r="L107" s="16"/>
    </row>
    <row r="108" spans="1:12" x14ac:dyDescent="0.35">
      <c r="B108" s="130"/>
      <c r="C108" s="131"/>
      <c r="E108" s="17"/>
      <c r="G108" s="8" t="s">
        <v>86</v>
      </c>
      <c r="H108" s="39"/>
      <c r="I108" s="43">
        <f>IF(OR('Prismatris IDB'!$I$107=7,B108=0),0,IF('Prismatris IDB'!$I$104=$I$135,'Prismatris IDB'!I94,IF('Prismatris IDB'!$C$104=$I$135,'Prismatris IDB'!C94,IF('Prismatris IDB'!$D$104=$I$135,'Prismatris IDB'!D94,IF('Prismatris IDB'!$E$104=$I$135,'Prismatris IDB'!E94,IF('Prismatris IDB'!$F$104=$I$135,'Prismatris IDB'!F94,IF('Prismatris IDB'!$G$104=$I$135,'Prismatris IDB'!G94,IF('Prismatris IDB'!$H$104=$I$135,'Prismatris IDB'!H94,))))))))</f>
        <v>0</v>
      </c>
    </row>
    <row r="109" spans="1:12" x14ac:dyDescent="0.35">
      <c r="E109" s="17"/>
      <c r="G109" s="8" t="s">
        <v>87</v>
      </c>
      <c r="H109" s="39"/>
      <c r="I109" s="44">
        <f>SUM(B108*I108)</f>
        <v>0</v>
      </c>
    </row>
    <row r="110" spans="1:12" x14ac:dyDescent="0.35">
      <c r="H110" s="39"/>
      <c r="I110" s="44"/>
    </row>
    <row r="111" spans="1:12" x14ac:dyDescent="0.35">
      <c r="H111" s="39"/>
    </row>
    <row r="112" spans="1:12" x14ac:dyDescent="0.35">
      <c r="G112" s="39" t="s">
        <v>91</v>
      </c>
      <c r="H112" s="39"/>
      <c r="I112" s="44">
        <f>SUM(I24,I29,I34,I39,I44,I49,I54,I59,I64,I69,I74,I79,I84,I89,I94,I99,I104,I109)</f>
        <v>0</v>
      </c>
    </row>
    <row r="113" spans="2:28" x14ac:dyDescent="0.35">
      <c r="B113" s="8" t="s">
        <v>88</v>
      </c>
    </row>
    <row r="114" spans="2:28" x14ac:dyDescent="0.35">
      <c r="B114" s="119"/>
      <c r="C114" s="120"/>
      <c r="D114" s="121"/>
      <c r="E114" s="121"/>
      <c r="F114" s="121"/>
      <c r="G114" s="122"/>
      <c r="J114" s="44"/>
    </row>
    <row r="115" spans="2:28" x14ac:dyDescent="0.35">
      <c r="B115" s="123"/>
      <c r="C115" s="124"/>
      <c r="D115" s="124"/>
      <c r="E115" s="124"/>
      <c r="F115" s="124"/>
      <c r="G115" s="125"/>
      <c r="M115" s="44"/>
    </row>
    <row r="116" spans="2:28" x14ac:dyDescent="0.35">
      <c r="B116" s="123"/>
      <c r="C116" s="124"/>
      <c r="D116" s="124"/>
      <c r="E116" s="124"/>
      <c r="F116" s="124"/>
      <c r="G116" s="125"/>
      <c r="M116" s="44"/>
    </row>
    <row r="117" spans="2:28" x14ac:dyDescent="0.35">
      <c r="B117" s="126"/>
      <c r="C117" s="127"/>
      <c r="D117" s="127"/>
      <c r="E117" s="127"/>
      <c r="F117" s="127"/>
      <c r="G117" s="128"/>
      <c r="M117" s="44"/>
    </row>
    <row r="119" spans="2:28" ht="13.5" customHeight="1" x14ac:dyDescent="0.35">
      <c r="E119" s="132" t="str">
        <f>IF('Prismatris IDB'!J101=0,"Ramavtalsleverantör som ska leverera",IF(I135=1,E127,IF(I135=2,E128,IF(I135=3,E129,IF(I135=4,E130,IF(I135=5,E131,IF(I135=6,E132,IF(I135=7,E133,""))))))))</f>
        <v>Ramavtalsleverantör som ska leverera</v>
      </c>
      <c r="F119" s="133"/>
    </row>
    <row r="120" spans="2:28" x14ac:dyDescent="0.35">
      <c r="E120" s="134"/>
      <c r="F120" s="135"/>
    </row>
    <row r="121" spans="2:28" x14ac:dyDescent="0.35">
      <c r="E121" s="136"/>
      <c r="F121" s="137"/>
    </row>
    <row r="122" spans="2:28" ht="15" x14ac:dyDescent="0.4">
      <c r="B122" s="28"/>
      <c r="C122" s="28"/>
      <c r="D122" s="35">
        <f>SUM(D112:D120)</f>
        <v>0</v>
      </c>
      <c r="E122" s="29"/>
      <c r="F122" s="29"/>
      <c r="G122" s="29"/>
      <c r="H122" s="29"/>
      <c r="I122" s="29"/>
      <c r="J122" s="29"/>
      <c r="K122" s="29"/>
      <c r="L122" s="29"/>
      <c r="M122" s="29"/>
      <c r="N122" s="4"/>
      <c r="O122" s="4"/>
      <c r="P122" s="4"/>
      <c r="Q122" s="4"/>
      <c r="R122" s="4"/>
      <c r="S122" s="4"/>
      <c r="T122" s="4"/>
      <c r="U122" s="4"/>
      <c r="V122" s="4"/>
      <c r="W122" s="4"/>
      <c r="X122" s="4"/>
      <c r="Y122" s="4"/>
      <c r="Z122" s="4"/>
    </row>
    <row r="123" spans="2:28" ht="19" x14ac:dyDescent="0.5">
      <c r="B123" s="28"/>
      <c r="C123" s="28"/>
      <c r="D123" s="29"/>
      <c r="E123" s="32" t="s">
        <v>10</v>
      </c>
      <c r="F123" s="70">
        <f>I112</f>
        <v>0</v>
      </c>
      <c r="H123" s="37"/>
      <c r="I123" s="37"/>
      <c r="J123" s="37"/>
      <c r="K123" s="37"/>
      <c r="L123" s="37"/>
      <c r="M123" s="37"/>
      <c r="N123" s="28"/>
      <c r="O123" s="28"/>
      <c r="P123" s="28"/>
      <c r="Q123" s="29"/>
      <c r="R123" s="38"/>
      <c r="S123" s="38"/>
      <c r="T123" s="29"/>
      <c r="U123" s="29"/>
      <c r="V123" s="29"/>
      <c r="W123" s="29"/>
      <c r="X123" s="29"/>
      <c r="Y123" s="29"/>
      <c r="Z123" s="36"/>
      <c r="AA123" s="39"/>
      <c r="AB123" s="39"/>
    </row>
    <row r="124" spans="2:28" x14ac:dyDescent="0.35">
      <c r="B124" s="28"/>
      <c r="C124" s="28"/>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39"/>
      <c r="AB124" s="39"/>
    </row>
    <row r="125" spans="2:28" ht="20" x14ac:dyDescent="0.4">
      <c r="B125" s="40" t="s">
        <v>93</v>
      </c>
      <c r="C125" s="40"/>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39"/>
      <c r="AB125" s="39"/>
    </row>
    <row r="126" spans="2:28" x14ac:dyDescent="0.3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39"/>
      <c r="AB126" s="39"/>
    </row>
    <row r="127" spans="2:28" x14ac:dyDescent="0.35">
      <c r="B127" s="29" t="s">
        <v>12</v>
      </c>
      <c r="C127" s="29"/>
      <c r="D127" s="29"/>
      <c r="E127" s="87" t="str">
        <f>'Prismatris IDB'!B126</f>
        <v>Ramavtalsleverantör</v>
      </c>
      <c r="F127" s="88"/>
      <c r="G127" s="28"/>
      <c r="H127" s="28"/>
      <c r="I127" s="65">
        <f>'Prismatris IDB'!D126</f>
        <v>0</v>
      </c>
      <c r="J127" s="42"/>
      <c r="K127" s="42"/>
      <c r="L127" s="28"/>
      <c r="N127" s="42"/>
      <c r="O127" s="42"/>
      <c r="P127" s="42"/>
      <c r="Q127" s="42"/>
      <c r="R127" s="28"/>
      <c r="S127" s="29"/>
      <c r="T127" s="29"/>
      <c r="U127" s="29"/>
      <c r="V127" s="29"/>
      <c r="W127" s="29"/>
      <c r="X127" s="29"/>
      <c r="Y127" s="29"/>
      <c r="Z127" s="29"/>
      <c r="AA127" s="39"/>
      <c r="AB127" s="39"/>
    </row>
    <row r="128" spans="2:28" x14ac:dyDescent="0.35">
      <c r="B128" s="29" t="s">
        <v>13</v>
      </c>
      <c r="C128" s="29"/>
      <c r="D128" s="29"/>
      <c r="E128" s="87" t="str">
        <f>'Prismatris IDB'!B127</f>
        <v>Ramavtalsleverantör</v>
      </c>
      <c r="F128" s="88"/>
      <c r="G128" s="28"/>
      <c r="H128" s="28"/>
      <c r="I128" s="65">
        <f>'Prismatris IDB'!D127</f>
        <v>0</v>
      </c>
      <c r="J128" s="42"/>
      <c r="K128" s="42"/>
      <c r="L128" s="28"/>
      <c r="N128" s="42"/>
      <c r="O128" s="42"/>
      <c r="P128" s="42"/>
      <c r="Q128" s="42"/>
      <c r="R128" s="28"/>
      <c r="S128" s="29"/>
      <c r="T128" s="29"/>
      <c r="U128" s="29"/>
      <c r="V128" s="29"/>
      <c r="W128" s="29"/>
      <c r="X128" s="29"/>
      <c r="Y128" s="29"/>
      <c r="Z128" s="29"/>
      <c r="AA128" s="39"/>
      <c r="AB128" s="39"/>
    </row>
    <row r="129" spans="2:28" x14ac:dyDescent="0.35">
      <c r="B129" s="29" t="s">
        <v>14</v>
      </c>
      <c r="C129" s="29"/>
      <c r="D129" s="29"/>
      <c r="E129" s="87" t="str">
        <f>'Prismatris IDB'!B128</f>
        <v>Ramavtalsleverantör</v>
      </c>
      <c r="F129" s="88"/>
      <c r="G129" s="28"/>
      <c r="H129" s="28"/>
      <c r="I129" s="65">
        <f>'Prismatris IDB'!D128</f>
        <v>0</v>
      </c>
      <c r="J129" s="42"/>
      <c r="K129" s="42"/>
      <c r="L129" s="28"/>
      <c r="N129" s="42"/>
      <c r="O129" s="42"/>
      <c r="P129" s="42"/>
      <c r="Q129" s="42"/>
      <c r="R129" s="28"/>
      <c r="S129" s="29"/>
      <c r="T129" s="29"/>
      <c r="U129" s="29"/>
      <c r="V129" s="29"/>
      <c r="W129" s="29"/>
      <c r="X129" s="29"/>
      <c r="Y129" s="29"/>
      <c r="Z129" s="29"/>
      <c r="AA129" s="39"/>
      <c r="AB129" s="39"/>
    </row>
    <row r="130" spans="2:28" x14ac:dyDescent="0.35">
      <c r="B130" s="29" t="s">
        <v>15</v>
      </c>
      <c r="C130" s="29"/>
      <c r="D130" s="29"/>
      <c r="E130" s="87" t="str">
        <f>'Prismatris IDB'!B129</f>
        <v>Ramavtalsleverantör</v>
      </c>
      <c r="F130" s="88"/>
      <c r="G130" s="28"/>
      <c r="H130" s="28"/>
      <c r="I130" s="65">
        <f>'Prismatris IDB'!D129</f>
        <v>0</v>
      </c>
      <c r="J130" s="42"/>
      <c r="K130" s="42"/>
      <c r="L130" s="28"/>
      <c r="N130" s="42"/>
      <c r="O130" s="42"/>
      <c r="P130" s="42"/>
      <c r="Q130" s="42"/>
      <c r="R130" s="28"/>
      <c r="S130" s="29"/>
      <c r="T130" s="29"/>
      <c r="U130" s="29"/>
      <c r="V130" s="29"/>
      <c r="W130" s="29"/>
      <c r="X130" s="29"/>
      <c r="Y130" s="29"/>
      <c r="Z130" s="29"/>
      <c r="AA130" s="39"/>
      <c r="AB130" s="39"/>
    </row>
    <row r="131" spans="2:28" x14ac:dyDescent="0.35">
      <c r="B131" s="29" t="s">
        <v>16</v>
      </c>
      <c r="C131" s="29"/>
      <c r="D131" s="29"/>
      <c r="E131" s="87" t="str">
        <f>'Prismatris IDB'!B130</f>
        <v>Ramavtalsleverantör</v>
      </c>
      <c r="F131" s="88"/>
      <c r="G131" s="28"/>
      <c r="H131" s="28"/>
      <c r="I131" s="65">
        <f>'Prismatris IDB'!D130</f>
        <v>0</v>
      </c>
      <c r="J131" s="42"/>
      <c r="K131" s="42"/>
      <c r="L131" s="28"/>
      <c r="N131" s="42"/>
      <c r="O131" s="42"/>
      <c r="P131" s="42"/>
      <c r="Q131" s="42"/>
      <c r="R131" s="28"/>
      <c r="S131" s="29"/>
      <c r="T131" s="29"/>
      <c r="U131" s="29"/>
      <c r="V131" s="29"/>
      <c r="W131" s="29"/>
      <c r="X131" s="29"/>
      <c r="Y131" s="29"/>
      <c r="Z131" s="29"/>
      <c r="AA131" s="39"/>
      <c r="AB131" s="39"/>
    </row>
    <row r="132" spans="2:28" x14ac:dyDescent="0.35">
      <c r="B132" s="29" t="s">
        <v>36</v>
      </c>
      <c r="C132" s="29"/>
      <c r="D132" s="29"/>
      <c r="E132" s="87" t="str">
        <f>'Prismatris IDB'!B131</f>
        <v>Ramavtalsleverantör</v>
      </c>
      <c r="F132" s="88"/>
      <c r="G132" s="66"/>
      <c r="H132" s="66"/>
      <c r="I132" s="65">
        <f>'Prismatris IDB'!D131</f>
        <v>0</v>
      </c>
      <c r="J132" s="42"/>
      <c r="K132" s="42"/>
      <c r="L132" s="66"/>
      <c r="N132" s="42"/>
      <c r="O132" s="42"/>
      <c r="P132" s="42"/>
      <c r="Q132" s="42"/>
      <c r="R132" s="66"/>
      <c r="S132" s="29"/>
      <c r="T132" s="29"/>
      <c r="U132" s="29"/>
      <c r="V132" s="29"/>
      <c r="W132" s="29"/>
      <c r="X132" s="29"/>
      <c r="Y132" s="29"/>
      <c r="Z132" s="29"/>
      <c r="AA132" s="39"/>
      <c r="AB132" s="39"/>
    </row>
    <row r="133" spans="2:28" x14ac:dyDescent="0.35">
      <c r="B133" s="29" t="s">
        <v>85</v>
      </c>
      <c r="C133" s="29"/>
      <c r="D133" s="29"/>
      <c r="E133" s="87" t="str">
        <f>'Prismatris IDB'!B132</f>
        <v>Ramavtalsleverantör</v>
      </c>
      <c r="F133" s="88"/>
      <c r="G133" s="76"/>
      <c r="H133" s="76"/>
      <c r="I133" s="65">
        <f>'Prismatris IDB'!D132</f>
        <v>0</v>
      </c>
      <c r="J133" s="42"/>
      <c r="K133" s="42"/>
      <c r="L133" s="76"/>
      <c r="N133" s="42"/>
      <c r="O133" s="42"/>
      <c r="P133" s="42"/>
      <c r="Q133" s="42"/>
      <c r="R133" s="76"/>
      <c r="S133" s="29"/>
      <c r="T133" s="29"/>
      <c r="U133" s="29"/>
      <c r="V133" s="29"/>
      <c r="W133" s="29"/>
      <c r="X133" s="29"/>
      <c r="Y133" s="29"/>
      <c r="Z133" s="29"/>
      <c r="AA133" s="39"/>
      <c r="AB133" s="39"/>
    </row>
    <row r="134" spans="2:28" x14ac:dyDescent="0.35">
      <c r="B134" s="29"/>
      <c r="C134" s="29"/>
      <c r="D134" s="29"/>
      <c r="E134" s="29"/>
      <c r="F134" s="29"/>
      <c r="G134" s="28"/>
      <c r="H134" s="28"/>
      <c r="I134" s="28"/>
      <c r="J134" s="42"/>
      <c r="K134" s="42"/>
      <c r="L134" s="29"/>
      <c r="M134" s="29"/>
      <c r="N134" s="29"/>
      <c r="O134" s="29"/>
      <c r="P134" s="29"/>
      <c r="Q134" s="29"/>
      <c r="R134" s="29"/>
      <c r="S134" s="29"/>
      <c r="T134" s="29"/>
      <c r="U134" s="29"/>
      <c r="V134" s="29"/>
      <c r="W134" s="29"/>
      <c r="X134" s="29"/>
      <c r="Y134" s="29"/>
      <c r="Z134" s="29"/>
      <c r="AA134" s="39"/>
      <c r="AB134" s="39"/>
    </row>
    <row r="135" spans="2:28" ht="13.5" customHeight="1" x14ac:dyDescent="0.35">
      <c r="B135" s="29" t="s">
        <v>92</v>
      </c>
      <c r="C135" s="29"/>
      <c r="D135" s="29"/>
      <c r="E135" s="29"/>
      <c r="F135" s="29"/>
      <c r="G135" s="29"/>
      <c r="H135" s="29"/>
      <c r="I135" s="45">
        <v>1</v>
      </c>
      <c r="J135" s="42"/>
      <c r="K135" s="42"/>
      <c r="L135" s="29"/>
      <c r="M135" s="29"/>
      <c r="N135" s="29"/>
      <c r="O135" s="29"/>
      <c r="P135" s="29"/>
      <c r="Q135" s="29"/>
      <c r="R135" s="29"/>
      <c r="S135" s="29"/>
      <c r="T135" s="29"/>
      <c r="U135" s="29"/>
      <c r="V135" s="29"/>
      <c r="W135" s="29"/>
      <c r="X135" s="29"/>
      <c r="Y135" s="29"/>
      <c r="Z135" s="29"/>
      <c r="AA135" s="39"/>
      <c r="AB135" s="39"/>
    </row>
    <row r="136" spans="2:28" x14ac:dyDescent="0.35">
      <c r="B136" s="29"/>
      <c r="C136" s="29"/>
      <c r="D136" s="29"/>
      <c r="E136" s="29"/>
      <c r="F136" s="29"/>
      <c r="G136" s="29"/>
      <c r="H136" s="29"/>
      <c r="I136" s="29"/>
      <c r="J136" s="29"/>
      <c r="K136" s="29"/>
      <c r="L136" s="29"/>
      <c r="N136" s="29"/>
      <c r="O136" s="29"/>
      <c r="P136" s="29"/>
      <c r="Q136" s="29"/>
      <c r="R136" s="29"/>
      <c r="S136" s="29"/>
      <c r="T136" s="29"/>
      <c r="U136" s="29"/>
      <c r="V136" s="29"/>
      <c r="W136" s="29"/>
      <c r="X136" s="29"/>
      <c r="Y136" s="29"/>
      <c r="Z136" s="29"/>
      <c r="AA136" s="39"/>
      <c r="AB136" s="39"/>
    </row>
    <row r="137" spans="2:28" x14ac:dyDescent="0.3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39"/>
      <c r="AB137" s="39"/>
    </row>
    <row r="138" spans="2:28" x14ac:dyDescent="0.35">
      <c r="B138" s="29" t="s">
        <v>17</v>
      </c>
      <c r="C138" s="29"/>
      <c r="D138" s="29"/>
      <c r="E138" s="29"/>
      <c r="F138" s="29"/>
      <c r="G138" s="29"/>
      <c r="H138" s="29"/>
      <c r="I138" s="29" t="s">
        <v>18</v>
      </c>
      <c r="J138" s="29"/>
      <c r="K138" s="29"/>
      <c r="L138" s="29"/>
      <c r="M138" s="29"/>
      <c r="N138" s="29"/>
      <c r="O138" s="29"/>
      <c r="P138" s="29"/>
      <c r="Q138" s="29"/>
      <c r="R138" s="29"/>
      <c r="S138" s="29"/>
      <c r="T138" s="29"/>
      <c r="X138" s="29"/>
      <c r="Y138" s="29"/>
      <c r="Z138" s="29"/>
      <c r="AA138" s="39"/>
      <c r="AB138" s="39"/>
    </row>
    <row r="139" spans="2:28" x14ac:dyDescent="0.35">
      <c r="B139" s="29"/>
      <c r="C139" s="29"/>
      <c r="D139" s="29"/>
      <c r="E139" s="29"/>
      <c r="F139" s="29"/>
      <c r="G139" s="29"/>
      <c r="H139" s="29"/>
      <c r="I139" s="29"/>
      <c r="J139" s="29"/>
      <c r="K139" s="29"/>
      <c r="L139" s="29"/>
      <c r="M139" s="29"/>
      <c r="N139" s="29"/>
      <c r="O139" s="29"/>
      <c r="P139" s="29"/>
      <c r="Q139" s="29"/>
      <c r="R139" s="29"/>
      <c r="S139" s="29"/>
      <c r="T139" s="29"/>
      <c r="X139" s="29"/>
      <c r="Y139" s="29"/>
      <c r="Z139" s="29"/>
      <c r="AA139" s="39"/>
      <c r="AB139" s="39"/>
    </row>
    <row r="140" spans="2:28" x14ac:dyDescent="0.35">
      <c r="B140" s="29"/>
      <c r="C140" s="29"/>
      <c r="D140" s="29"/>
      <c r="E140" s="29"/>
      <c r="F140" s="29"/>
      <c r="G140" s="29"/>
      <c r="H140" s="29"/>
      <c r="I140" s="29"/>
      <c r="J140" s="29"/>
      <c r="K140" s="29"/>
      <c r="L140" s="29"/>
      <c r="M140" s="29"/>
      <c r="N140" s="29"/>
      <c r="O140" s="29"/>
      <c r="P140" s="29"/>
      <c r="Q140" s="29"/>
      <c r="R140" s="29"/>
      <c r="S140" s="29"/>
      <c r="T140" s="29"/>
      <c r="X140" s="29"/>
      <c r="Y140" s="29"/>
      <c r="Z140" s="29"/>
      <c r="AA140" s="39"/>
      <c r="AB140" s="39"/>
    </row>
    <row r="141" spans="2:28" x14ac:dyDescent="0.35">
      <c r="B141" s="29"/>
      <c r="C141" s="29"/>
      <c r="D141" s="29"/>
      <c r="E141" s="29"/>
      <c r="F141" s="29"/>
      <c r="G141" s="29"/>
      <c r="H141" s="29"/>
      <c r="I141" s="29"/>
      <c r="J141" s="29"/>
      <c r="K141" s="29"/>
      <c r="L141" s="29"/>
      <c r="M141" s="29"/>
      <c r="N141" s="29"/>
      <c r="O141" s="29"/>
      <c r="P141" s="29"/>
      <c r="Q141" s="29"/>
      <c r="R141" s="29"/>
      <c r="S141" s="29"/>
      <c r="T141" s="29"/>
      <c r="X141" s="29"/>
      <c r="Y141" s="29"/>
      <c r="Z141" s="29"/>
      <c r="AA141" s="39"/>
      <c r="AB141" s="39"/>
    </row>
    <row r="142" spans="2:28" ht="14" thickBot="1" x14ac:dyDescent="0.4">
      <c r="B142" s="41"/>
      <c r="C142" s="41"/>
      <c r="D142" s="41"/>
      <c r="E142" s="41"/>
      <c r="F142" s="28"/>
      <c r="G142" s="29"/>
      <c r="H142" s="29"/>
      <c r="I142" s="41"/>
      <c r="J142" s="41"/>
      <c r="K142" s="41"/>
      <c r="L142" s="41"/>
      <c r="M142" s="41"/>
      <c r="N142" s="41"/>
      <c r="O142" s="28"/>
      <c r="P142" s="28"/>
      <c r="Q142" s="28"/>
      <c r="R142" s="28"/>
      <c r="S142" s="28"/>
      <c r="T142" s="28"/>
      <c r="X142" s="29"/>
      <c r="Y142" s="29"/>
      <c r="Z142" s="29"/>
      <c r="AA142" s="39"/>
      <c r="AB142" s="39"/>
    </row>
    <row r="143" spans="2:28" x14ac:dyDescent="0.35">
      <c r="B143" s="29"/>
      <c r="C143" s="29"/>
      <c r="D143" s="29"/>
      <c r="E143" s="29"/>
      <c r="F143" s="29"/>
      <c r="G143" s="29"/>
      <c r="H143" s="29"/>
      <c r="I143" s="29"/>
      <c r="J143" s="29"/>
      <c r="K143" s="29"/>
      <c r="L143" s="29"/>
      <c r="M143" s="29"/>
      <c r="N143" s="29"/>
      <c r="O143" s="29"/>
      <c r="P143" s="29"/>
      <c r="Q143" s="29"/>
      <c r="R143" s="29"/>
      <c r="S143" s="29"/>
      <c r="T143" s="29"/>
      <c r="X143" s="29"/>
      <c r="Y143" s="29"/>
      <c r="Z143" s="29"/>
      <c r="AA143" s="39"/>
      <c r="AB143" s="39"/>
    </row>
    <row r="144" spans="2:28" x14ac:dyDescent="0.35">
      <c r="B144" s="29"/>
      <c r="C144" s="29"/>
      <c r="D144" s="29"/>
      <c r="E144" s="29"/>
      <c r="F144" s="29"/>
      <c r="G144" s="29"/>
      <c r="H144" s="29"/>
      <c r="I144" s="29"/>
      <c r="J144" s="29"/>
      <c r="K144" s="29"/>
      <c r="L144" s="29"/>
      <c r="M144" s="29"/>
      <c r="N144" s="29"/>
      <c r="O144" s="29"/>
      <c r="P144" s="29"/>
      <c r="Q144" s="29"/>
      <c r="R144" s="29"/>
      <c r="S144" s="29"/>
      <c r="T144" s="29"/>
      <c r="X144" s="29"/>
      <c r="Y144" s="29"/>
      <c r="Z144" s="29"/>
      <c r="AA144" s="39"/>
      <c r="AB144" s="39"/>
    </row>
    <row r="145" spans="2:28" x14ac:dyDescent="0.35">
      <c r="B145" s="29" t="s">
        <v>19</v>
      </c>
      <c r="C145" s="29"/>
      <c r="D145" s="29"/>
      <c r="E145" s="29"/>
      <c r="F145" s="29"/>
      <c r="G145" s="29"/>
      <c r="H145" s="29"/>
      <c r="I145" s="29" t="s">
        <v>19</v>
      </c>
      <c r="J145" s="29"/>
      <c r="K145" s="29"/>
      <c r="L145" s="29"/>
      <c r="M145" s="29"/>
      <c r="N145" s="29"/>
      <c r="O145" s="29"/>
      <c r="P145" s="29"/>
      <c r="Q145" s="29"/>
      <c r="R145" s="29"/>
      <c r="S145" s="29"/>
      <c r="T145" s="29"/>
      <c r="X145" s="29"/>
      <c r="Y145" s="29"/>
      <c r="Z145" s="29"/>
      <c r="AA145" s="39"/>
      <c r="AB145" s="39"/>
    </row>
    <row r="146" spans="2:28" x14ac:dyDescent="0.35">
      <c r="B146" s="29"/>
      <c r="C146" s="29"/>
      <c r="D146" s="29"/>
      <c r="E146" s="29"/>
      <c r="F146" s="29"/>
      <c r="G146" s="29"/>
      <c r="H146" s="29"/>
      <c r="I146" s="29"/>
      <c r="J146" s="29"/>
      <c r="K146" s="29"/>
      <c r="L146" s="29"/>
      <c r="M146" s="29"/>
      <c r="N146" s="29"/>
      <c r="O146" s="29"/>
      <c r="P146" s="29"/>
      <c r="Q146" s="29"/>
      <c r="R146" s="29"/>
      <c r="S146" s="29"/>
      <c r="T146" s="29"/>
      <c r="X146" s="29"/>
      <c r="Y146" s="29"/>
      <c r="Z146" s="29"/>
      <c r="AA146" s="39"/>
      <c r="AB146" s="39"/>
    </row>
    <row r="147" spans="2:28" x14ac:dyDescent="0.35">
      <c r="B147" s="29"/>
      <c r="C147" s="29"/>
      <c r="D147" s="29"/>
      <c r="E147" s="29"/>
      <c r="F147" s="29"/>
      <c r="G147" s="29"/>
      <c r="H147" s="29"/>
      <c r="I147" s="29"/>
      <c r="J147" s="29"/>
      <c r="K147" s="29"/>
      <c r="L147" s="29"/>
      <c r="M147" s="29"/>
      <c r="N147" s="29"/>
      <c r="O147" s="29"/>
      <c r="P147" s="29"/>
      <c r="Q147" s="29"/>
      <c r="R147" s="29"/>
      <c r="S147" s="29"/>
      <c r="T147" s="29"/>
      <c r="X147" s="29"/>
      <c r="Y147" s="29"/>
      <c r="Z147" s="29"/>
      <c r="AA147" s="39"/>
      <c r="AB147" s="39"/>
    </row>
    <row r="148" spans="2:28" x14ac:dyDescent="0.35">
      <c r="B148" s="4"/>
      <c r="C148" s="4"/>
      <c r="D148" s="4"/>
      <c r="E148" s="4"/>
      <c r="F148" s="4"/>
      <c r="G148" s="4"/>
      <c r="H148" s="4"/>
      <c r="I148" s="4"/>
      <c r="J148" s="4"/>
      <c r="K148" s="4"/>
      <c r="L148" s="4"/>
      <c r="M148" s="4"/>
      <c r="N148" s="4"/>
      <c r="O148" s="4"/>
      <c r="P148" s="4"/>
      <c r="Q148" s="4"/>
      <c r="R148" s="4"/>
      <c r="S148" s="4"/>
      <c r="T148" s="4"/>
      <c r="X148" s="4"/>
      <c r="Y148" s="4"/>
      <c r="Z148" s="4"/>
    </row>
  </sheetData>
  <sheetProtection algorithmName="SHA-512" hashValue="vRcnwaL/fZPMC687PBTZGl2VbUWen231u11xlctKgfOvO3swz7TwnEvSS95WCyCMTk1nUEnE19kF3pYs62H1fw==" saltValue="YR5tUx7lr3eMmdYJTKgHWg==" spinCount="100000" sheet="1" objects="1" scenarios="1" formatCells="0"/>
  <protectedRanges>
    <protectedRange sqref="B93:C93 I13 B33:C33 B23:C23 B28:C28 B114 I135 B38:C38 B43:C43 B103:C103 B108:C108 B48:C48 B53:C53 B58:C58 B63:C63 B68:C68 B73:C73 B78:C78 B83:C83 B88:C88 K3:K4 D7:G17 B98" name="Område1"/>
    <protectedRange sqref="I13" name="Område1_1"/>
  </protectedRanges>
  <mergeCells count="79">
    <mergeCell ref="B106:D106"/>
    <mergeCell ref="B103:C103"/>
    <mergeCell ref="B21:D21"/>
    <mergeCell ref="B26:D26"/>
    <mergeCell ref="B31:D31"/>
    <mergeCell ref="B36:D36"/>
    <mergeCell ref="B41:D41"/>
    <mergeCell ref="B46:D46"/>
    <mergeCell ref="B51:D51"/>
    <mergeCell ref="B56:D56"/>
    <mergeCell ref="B61:D61"/>
    <mergeCell ref="B66:D66"/>
    <mergeCell ref="B71:D71"/>
    <mergeCell ref="B76:D76"/>
    <mergeCell ref="B81:D81"/>
    <mergeCell ref="B86:D86"/>
    <mergeCell ref="B91:D91"/>
    <mergeCell ref="B97:C97"/>
    <mergeCell ref="B98:C98"/>
    <mergeCell ref="B102:C102"/>
    <mergeCell ref="B96:D96"/>
    <mergeCell ref="B101:D101"/>
    <mergeCell ref="B72:C72"/>
    <mergeCell ref="B73:C73"/>
    <mergeCell ref="B77:C77"/>
    <mergeCell ref="E132:F132"/>
    <mergeCell ref="E119:F121"/>
    <mergeCell ref="E128:F128"/>
    <mergeCell ref="E129:F129"/>
    <mergeCell ref="E130:F130"/>
    <mergeCell ref="E131:F131"/>
    <mergeCell ref="B87:C87"/>
    <mergeCell ref="B88:C88"/>
    <mergeCell ref="B92:C92"/>
    <mergeCell ref="B93:C93"/>
    <mergeCell ref="B78:C78"/>
    <mergeCell ref="B82:C82"/>
    <mergeCell ref="B83:C83"/>
    <mergeCell ref="B42:C42"/>
    <mergeCell ref="B43:C43"/>
    <mergeCell ref="E127:F127"/>
    <mergeCell ref="B114:G117"/>
    <mergeCell ref="B47:C47"/>
    <mergeCell ref="B107:C107"/>
    <mergeCell ref="B108:C108"/>
    <mergeCell ref="B48:C48"/>
    <mergeCell ref="B52:C52"/>
    <mergeCell ref="B62:C62"/>
    <mergeCell ref="B63:C63"/>
    <mergeCell ref="B67:C67"/>
    <mergeCell ref="B68:C68"/>
    <mergeCell ref="B53:C53"/>
    <mergeCell ref="B57:C57"/>
    <mergeCell ref="B58:C58"/>
    <mergeCell ref="D11:G11"/>
    <mergeCell ref="B37:C37"/>
    <mergeCell ref="B38:C38"/>
    <mergeCell ref="B28:C28"/>
    <mergeCell ref="B32:C32"/>
    <mergeCell ref="B33:C33"/>
    <mergeCell ref="B22:C22"/>
    <mergeCell ref="B23:C23"/>
    <mergeCell ref="B27:C27"/>
    <mergeCell ref="E133:F133"/>
    <mergeCell ref="I1:K1"/>
    <mergeCell ref="D15:G17"/>
    <mergeCell ref="I13:L17"/>
    <mergeCell ref="J7:K7"/>
    <mergeCell ref="J8:K8"/>
    <mergeCell ref="J9:K9"/>
    <mergeCell ref="J10:K10"/>
    <mergeCell ref="J11:K11"/>
    <mergeCell ref="D12:G12"/>
    <mergeCell ref="D13:G13"/>
    <mergeCell ref="D14:G14"/>
    <mergeCell ref="D7:G7"/>
    <mergeCell ref="D8:G8"/>
    <mergeCell ref="D9:G9"/>
    <mergeCell ref="D10:G10"/>
  </mergeCells>
  <conditionalFormatting sqref="K3 D7:D15 I13:L17">
    <cfRule type="containsBlanks" dxfId="21" priority="24">
      <formula>LEN(TRIM(D3))=0</formula>
    </cfRule>
  </conditionalFormatting>
  <conditionalFormatting sqref="J7:J9">
    <cfRule type="expression" dxfId="20" priority="25">
      <formula>IF(W12="Kan ej leverera","Sant","Falskt")</formula>
    </cfRule>
  </conditionalFormatting>
  <conditionalFormatting sqref="K4">
    <cfRule type="containsBlanks" dxfId="19" priority="27">
      <formula>LEN(TRIM(K4))=0</formula>
    </cfRule>
  </conditionalFormatting>
  <conditionalFormatting sqref="B23:C23">
    <cfRule type="containsBlanks" dxfId="18" priority="22">
      <formula>LEN(TRIM(B23))=0</formula>
    </cfRule>
  </conditionalFormatting>
  <conditionalFormatting sqref="B28:C28 B33:C33 B114:G117 B38:C38 B43:C43">
    <cfRule type="containsBlanks" dxfId="17" priority="21">
      <formula>LEN(TRIM(B28))=0</formula>
    </cfRule>
  </conditionalFormatting>
  <conditionalFormatting sqref="E119:F121">
    <cfRule type="beginsWith" dxfId="16" priority="20" operator="beginsWith" text="Två eller">
      <formula>LEFT(E119,LEN("Två eller"))="Två eller"</formula>
    </cfRule>
  </conditionalFormatting>
  <conditionalFormatting sqref="J7:K7">
    <cfRule type="beginsWith" dxfId="15" priority="19" operator="beginsWith" text="Två eller">
      <formula>LEFT(J7,LEN("Två eller"))="Två eller"</formula>
    </cfRule>
  </conditionalFormatting>
  <conditionalFormatting sqref="B108:C108">
    <cfRule type="containsBlanks" dxfId="14" priority="15">
      <formula>LEN(TRIM(B108))=0</formula>
    </cfRule>
  </conditionalFormatting>
  <conditionalFormatting sqref="B48:C48">
    <cfRule type="containsBlanks" dxfId="13" priority="14">
      <formula>LEN(TRIM(B48))=0</formula>
    </cfRule>
  </conditionalFormatting>
  <conditionalFormatting sqref="B53:C53">
    <cfRule type="containsBlanks" dxfId="12" priority="13">
      <formula>LEN(TRIM(B53))=0</formula>
    </cfRule>
  </conditionalFormatting>
  <conditionalFormatting sqref="B58:C58">
    <cfRule type="containsBlanks" dxfId="11" priority="12">
      <formula>LEN(TRIM(B58))=0</formula>
    </cfRule>
  </conditionalFormatting>
  <conditionalFormatting sqref="B63:C63">
    <cfRule type="containsBlanks" dxfId="10" priority="11">
      <formula>LEN(TRIM(B63))=0</formula>
    </cfRule>
  </conditionalFormatting>
  <conditionalFormatting sqref="B68:C68">
    <cfRule type="containsBlanks" dxfId="9" priority="10">
      <formula>LEN(TRIM(B68))=0</formula>
    </cfRule>
  </conditionalFormatting>
  <conditionalFormatting sqref="B73:C73">
    <cfRule type="containsBlanks" dxfId="8" priority="9">
      <formula>LEN(TRIM(B73))=0</formula>
    </cfRule>
  </conditionalFormatting>
  <conditionalFormatting sqref="B78:C78">
    <cfRule type="containsBlanks" dxfId="7" priority="8">
      <formula>LEN(TRIM(B78))=0</formula>
    </cfRule>
  </conditionalFormatting>
  <conditionalFormatting sqref="B83:C83">
    <cfRule type="containsBlanks" dxfId="6" priority="7">
      <formula>LEN(TRIM(B83))=0</formula>
    </cfRule>
  </conditionalFormatting>
  <conditionalFormatting sqref="B88:C88">
    <cfRule type="containsBlanks" dxfId="5" priority="6">
      <formula>LEN(TRIM(B88))=0</formula>
    </cfRule>
  </conditionalFormatting>
  <conditionalFormatting sqref="B93:C93">
    <cfRule type="containsBlanks" dxfId="4" priority="31">
      <formula>LEN(TRIM(B93))=0</formula>
    </cfRule>
  </conditionalFormatting>
  <conditionalFormatting sqref="B103:C103">
    <cfRule type="containsBlanks" dxfId="3" priority="3">
      <formula>LEN(TRIM(B103))=0</formula>
    </cfRule>
  </conditionalFormatting>
  <conditionalFormatting sqref="J11">
    <cfRule type="expression" dxfId="2" priority="29">
      <formula>IF(W15="Kan ej leverera","Sant","Falskt")</formula>
    </cfRule>
  </conditionalFormatting>
  <conditionalFormatting sqref="J10">
    <cfRule type="expression" dxfId="1" priority="30">
      <formula>IF(#REF!="Kan ej leverera","Sant","Falskt")</formula>
    </cfRule>
  </conditionalFormatting>
  <conditionalFormatting sqref="B98:C98">
    <cfRule type="containsBlanks" dxfId="0" priority="1">
      <formula>LEN(TRIM(B98))=0</formula>
    </cfRule>
  </conditionalFormatting>
  <dataValidations count="5">
    <dataValidation allowBlank="1" showInputMessage="1" showErrorMessage="1" prompt="Övrig information så som leveransadress, faktura referens mm" sqref="B114:G117" xr:uid="{00000000-0002-0000-0000-000000000000}"/>
    <dataValidation type="whole" operator="greaterThan" allowBlank="1" showInputMessage="1" showErrorMessage="1" sqref="B43:C43 B23:C23 B28:C28 B33:C33 B108:C108" xr:uid="{00000000-0002-0000-0000-000004000000}">
      <formula1>-1</formula1>
    </dataValidation>
    <dataValidation type="list" allowBlank="1" showInputMessage="1" showErrorMessage="1" sqref="I135" xr:uid="{00000000-0002-0000-0000-000005000000}">
      <formula1>"1,2,3,4,5,6,7"</formula1>
    </dataValidation>
    <dataValidation type="whole" operator="greaterThan" allowBlank="1" showInputMessage="1" showErrorMessage="1" sqref="B38:C38 B48:C48 B53:C53 B58:C58 B63:C63 B68:C68 B73:C73 B78:C78 B83:C83 B88:C88 B93:C93 B98:C98 B103:C103" xr:uid="{00000000-0002-0000-0000-000007000000}">
      <formula1>0</formula1>
    </dataValidation>
    <dataValidation type="decimal" allowBlank="1" showInputMessage="1" showErrorMessage="1" error="Ni har överskridit 500 000 kronor se ramavtalets vilkor" sqref="H123 F123" xr:uid="{00000000-0002-0000-0000-00000A000000}">
      <formula1>0</formula1>
      <formula2>500000</formula2>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J149"/>
  <sheetViews>
    <sheetView zoomScale="90" zoomScaleNormal="90" workbookViewId="0">
      <pane ySplit="2" topLeftCell="A54" activePane="bottomLeft" state="frozen"/>
      <selection pane="bottomLeft" activeCell="I6" sqref="I6"/>
    </sheetView>
  </sheetViews>
  <sheetFormatPr defaultColWidth="9" defaultRowHeight="13.5" x14ac:dyDescent="0.35"/>
  <cols>
    <col min="1" max="1" width="46" style="16" customWidth="1"/>
    <col min="2" max="2" width="1.25" style="8" customWidth="1"/>
    <col min="3" max="9" width="16.08203125" style="8" customWidth="1"/>
    <col min="10" max="10" width="13.33203125" style="5" bestFit="1" customWidth="1"/>
    <col min="11" max="16384" width="9" style="8"/>
  </cols>
  <sheetData>
    <row r="1" spans="1:10" x14ac:dyDescent="0.35">
      <c r="A1" s="2"/>
      <c r="C1" s="3" t="s">
        <v>0</v>
      </c>
      <c r="D1" s="3" t="s">
        <v>1</v>
      </c>
      <c r="E1" s="3" t="s">
        <v>2</v>
      </c>
      <c r="F1" s="3" t="s">
        <v>3</v>
      </c>
      <c r="G1" s="3" t="s">
        <v>4</v>
      </c>
      <c r="H1" s="3" t="s">
        <v>5</v>
      </c>
      <c r="I1" s="3" t="s">
        <v>81</v>
      </c>
    </row>
    <row r="2" spans="1:10" ht="40.5" x14ac:dyDescent="0.35">
      <c r="A2" s="2" t="s">
        <v>6</v>
      </c>
      <c r="C2" s="80" t="s">
        <v>79</v>
      </c>
      <c r="D2" s="80" t="s">
        <v>117</v>
      </c>
      <c r="E2" s="80" t="s">
        <v>80</v>
      </c>
      <c r="F2" s="80" t="s">
        <v>82</v>
      </c>
      <c r="G2" s="80" t="s">
        <v>83</v>
      </c>
      <c r="H2" s="80" t="s">
        <v>84</v>
      </c>
      <c r="I2" s="80" t="s">
        <v>78</v>
      </c>
      <c r="J2" s="12"/>
    </row>
    <row r="3" spans="1:10" x14ac:dyDescent="0.35">
      <c r="A3" s="62" t="s">
        <v>34</v>
      </c>
      <c r="C3" s="81">
        <v>5565446746</v>
      </c>
      <c r="D3" s="81">
        <v>5567603377</v>
      </c>
      <c r="E3" s="81">
        <v>5565902797</v>
      </c>
      <c r="F3" s="81">
        <v>5565498952</v>
      </c>
      <c r="G3" s="81">
        <v>5560297250</v>
      </c>
      <c r="H3" s="81">
        <v>5563898609</v>
      </c>
      <c r="I3" s="81">
        <v>5562580414</v>
      </c>
    </row>
    <row r="4" spans="1:10" x14ac:dyDescent="0.35">
      <c r="A4" s="62" t="s">
        <v>26</v>
      </c>
      <c r="C4" s="71" t="s">
        <v>101</v>
      </c>
      <c r="D4" s="71" t="s">
        <v>103</v>
      </c>
      <c r="E4" s="71" t="s">
        <v>105</v>
      </c>
      <c r="F4" s="71" t="s">
        <v>109</v>
      </c>
      <c r="G4" s="71" t="s">
        <v>112</v>
      </c>
      <c r="H4" s="71" t="s">
        <v>116</v>
      </c>
      <c r="I4" s="71" t="s">
        <v>129</v>
      </c>
    </row>
    <row r="5" spans="1:10" x14ac:dyDescent="0.35">
      <c r="A5" s="62" t="s">
        <v>27</v>
      </c>
      <c r="C5" s="71" t="s">
        <v>100</v>
      </c>
      <c r="D5" s="71" t="s">
        <v>107</v>
      </c>
      <c r="E5" s="71" t="s">
        <v>106</v>
      </c>
      <c r="F5" s="71" t="s">
        <v>110</v>
      </c>
      <c r="G5" s="71" t="s">
        <v>113</v>
      </c>
      <c r="H5" s="71" t="s">
        <v>115</v>
      </c>
      <c r="I5" s="71" t="s">
        <v>130</v>
      </c>
    </row>
    <row r="6" spans="1:10" x14ac:dyDescent="0.35">
      <c r="A6" s="75" t="s">
        <v>28</v>
      </c>
      <c r="C6" s="73" t="s">
        <v>99</v>
      </c>
      <c r="D6" s="73" t="s">
        <v>102</v>
      </c>
      <c r="E6" s="73" t="s">
        <v>104</v>
      </c>
      <c r="F6" s="73" t="s">
        <v>108</v>
      </c>
      <c r="G6" s="73" t="s">
        <v>111</v>
      </c>
      <c r="H6" s="73" t="s">
        <v>114</v>
      </c>
      <c r="I6" s="73" t="s">
        <v>131</v>
      </c>
    </row>
    <row r="7" spans="1:10" x14ac:dyDescent="0.35">
      <c r="A7" s="72"/>
      <c r="C7" s="74"/>
      <c r="D7" s="74"/>
      <c r="E7" s="74"/>
      <c r="F7" s="74"/>
      <c r="G7" s="74"/>
      <c r="H7" s="74"/>
      <c r="I7" s="74"/>
      <c r="J7" s="12"/>
    </row>
    <row r="8" spans="1:10" x14ac:dyDescent="0.35">
      <c r="A8" s="84" t="str">
        <f>'Avropsblankett IDB'!B21</f>
        <v>Korthållare för ett kort -liggande</v>
      </c>
      <c r="C8" s="1"/>
      <c r="D8" s="1"/>
      <c r="E8" s="1"/>
      <c r="F8" s="1"/>
      <c r="G8" s="1"/>
      <c r="H8" s="1"/>
      <c r="I8" s="1"/>
    </row>
    <row r="9" spans="1:10" x14ac:dyDescent="0.35">
      <c r="A9" s="2" t="s">
        <v>43</v>
      </c>
      <c r="C9" s="1">
        <v>140</v>
      </c>
      <c r="D9" s="1">
        <v>45</v>
      </c>
      <c r="E9" s="1">
        <v>85</v>
      </c>
      <c r="F9" s="1">
        <v>280</v>
      </c>
      <c r="G9" s="1">
        <v>91.5</v>
      </c>
      <c r="H9" s="1">
        <v>148.75</v>
      </c>
      <c r="I9" s="1">
        <v>75</v>
      </c>
      <c r="J9" s="26">
        <f>'Avropsblankett IDB'!B23</f>
        <v>0</v>
      </c>
    </row>
    <row r="10" spans="1:10" s="15" customFormat="1" ht="14" thickBot="1" x14ac:dyDescent="0.4">
      <c r="A10" s="6"/>
      <c r="C10" s="48">
        <f>IF(J9=0,,SUM(J9*SUM(C9,)))</f>
        <v>0</v>
      </c>
      <c r="D10" s="48">
        <f>IF(J9=0,,SUM(J9*SUM(D9,)))</f>
        <v>0</v>
      </c>
      <c r="E10" s="48">
        <f>IF(J9=0,,SUM(J9*SUM(E9,)))</f>
        <v>0</v>
      </c>
      <c r="F10" s="48">
        <f>IF(J9=0,,SUM(J9*SUM(F9,)))</f>
        <v>0</v>
      </c>
      <c r="G10" s="48">
        <f>IF(J9=0,,SUM(J9*SUM(G9,)))</f>
        <v>0</v>
      </c>
      <c r="H10" s="48">
        <f>IF(J9=0,,SUM(J9*SUM(H9,)))</f>
        <v>0</v>
      </c>
      <c r="I10" s="48">
        <f>IF(J9=0,,SUM(J9*SUM(I9,)))</f>
        <v>0</v>
      </c>
      <c r="J10" s="5"/>
    </row>
    <row r="11" spans="1:10" s="15" customFormat="1" x14ac:dyDescent="0.35">
      <c r="A11" s="6" t="s">
        <v>7</v>
      </c>
      <c r="C11" s="21">
        <f t="shared" ref="C11:H11" si="0">SUM(C10:C10)</f>
        <v>0</v>
      </c>
      <c r="D11" s="21">
        <f t="shared" si="0"/>
        <v>0</v>
      </c>
      <c r="E11" s="21">
        <f t="shared" si="0"/>
        <v>0</v>
      </c>
      <c r="F11" s="21">
        <f t="shared" si="0"/>
        <v>0</v>
      </c>
      <c r="G11" s="21">
        <f t="shared" ref="G11" si="1">SUM(G10:G10)</f>
        <v>0</v>
      </c>
      <c r="H11" s="21">
        <f t="shared" si="0"/>
        <v>0</v>
      </c>
      <c r="I11" s="21">
        <f>SUM(I10:I10)</f>
        <v>0</v>
      </c>
      <c r="J11" s="5"/>
    </row>
    <row r="12" spans="1:10" s="15" customFormat="1" x14ac:dyDescent="0.35">
      <c r="A12" s="6"/>
      <c r="C12" s="7"/>
      <c r="D12" s="7"/>
      <c r="E12" s="7"/>
      <c r="F12" s="7"/>
      <c r="G12" s="7"/>
      <c r="H12" s="7"/>
      <c r="I12" s="7"/>
      <c r="J12" s="5"/>
    </row>
    <row r="13" spans="1:10" s="15" customFormat="1" x14ac:dyDescent="0.35">
      <c r="A13" s="84" t="str">
        <f>'Avropsblankett IDB'!B26</f>
        <v>Korthållare för ett kort - stående</v>
      </c>
      <c r="C13" s="1"/>
      <c r="D13" s="1"/>
      <c r="E13" s="1"/>
      <c r="F13" s="1"/>
      <c r="G13" s="1"/>
      <c r="H13" s="1"/>
      <c r="I13" s="1"/>
      <c r="J13" s="5"/>
    </row>
    <row r="14" spans="1:10" s="15" customFormat="1" x14ac:dyDescent="0.35">
      <c r="A14" s="2" t="s">
        <v>42</v>
      </c>
      <c r="C14" s="1">
        <v>140</v>
      </c>
      <c r="D14" s="1">
        <v>45</v>
      </c>
      <c r="E14" s="1">
        <v>85</v>
      </c>
      <c r="F14" s="1">
        <v>280</v>
      </c>
      <c r="G14" s="1">
        <v>91.5</v>
      </c>
      <c r="H14" s="1">
        <v>148.75</v>
      </c>
      <c r="I14" s="1">
        <v>75</v>
      </c>
      <c r="J14" s="26">
        <f>'Avropsblankett IDB'!B28</f>
        <v>0</v>
      </c>
    </row>
    <row r="15" spans="1:10" s="15" customFormat="1" ht="14" thickBot="1" x14ac:dyDescent="0.4">
      <c r="A15" s="6"/>
      <c r="C15" s="48">
        <f>IF(J14=0,,SUM(J14*SUM(C14,)))</f>
        <v>0</v>
      </c>
      <c r="D15" s="48">
        <f>IF(J14=0,,SUM(J14*SUM(D14,)))</f>
        <v>0</v>
      </c>
      <c r="E15" s="48">
        <f>IF(J14=0,,SUM(J14*SUM(E14,)))</f>
        <v>0</v>
      </c>
      <c r="F15" s="48">
        <f>IF(J14=0,,SUM(J14*SUM(F14,)))</f>
        <v>0</v>
      </c>
      <c r="G15" s="48">
        <f>IF(J14=0,,SUM(J14*SUM(G14,)))</f>
        <v>0</v>
      </c>
      <c r="H15" s="48">
        <f>IF(J14=0,,SUM(J14*SUM(H14,)))</f>
        <v>0</v>
      </c>
      <c r="I15" s="48">
        <f>IF(J14=0,,SUM(J14*SUM(I14,)))</f>
        <v>0</v>
      </c>
      <c r="J15" s="5"/>
    </row>
    <row r="16" spans="1:10" s="15" customFormat="1" x14ac:dyDescent="0.35">
      <c r="A16" s="6" t="s">
        <v>7</v>
      </c>
      <c r="C16" s="21">
        <f t="shared" ref="C16:H16" si="2">SUM(C15:C15)</f>
        <v>0</v>
      </c>
      <c r="D16" s="21">
        <f t="shared" si="2"/>
        <v>0</v>
      </c>
      <c r="E16" s="21">
        <f t="shared" si="2"/>
        <v>0</v>
      </c>
      <c r="F16" s="21">
        <f t="shared" si="2"/>
        <v>0</v>
      </c>
      <c r="G16" s="21">
        <f t="shared" ref="G16" si="3">SUM(G15:G15)</f>
        <v>0</v>
      </c>
      <c r="H16" s="21">
        <f t="shared" si="2"/>
        <v>0</v>
      </c>
      <c r="I16" s="21">
        <f>SUM(I15:I15)</f>
        <v>0</v>
      </c>
      <c r="J16" s="5"/>
    </row>
    <row r="17" spans="1:10" x14ac:dyDescent="0.35">
      <c r="A17" s="6"/>
      <c r="C17" s="7"/>
      <c r="D17" s="7"/>
      <c r="E17" s="7"/>
      <c r="F17" s="7"/>
      <c r="G17" s="7"/>
      <c r="H17" s="7"/>
      <c r="I17" s="7"/>
    </row>
    <row r="18" spans="1:10" x14ac:dyDescent="0.35">
      <c r="A18" s="84" t="str">
        <f>'Avropsblankett IDB'!B31</f>
        <v>Korthållare för två kort - liggande</v>
      </c>
      <c r="C18" s="1"/>
      <c r="D18" s="1"/>
      <c r="E18" s="1"/>
      <c r="F18" s="1"/>
      <c r="G18" s="1"/>
      <c r="H18" s="1"/>
      <c r="I18" s="1"/>
      <c r="J18" s="8"/>
    </row>
    <row r="19" spans="1:10" x14ac:dyDescent="0.35">
      <c r="A19" s="2" t="s">
        <v>41</v>
      </c>
      <c r="C19" s="1">
        <v>215</v>
      </c>
      <c r="D19" s="1">
        <v>55</v>
      </c>
      <c r="E19" s="1">
        <v>137</v>
      </c>
      <c r="F19" s="1">
        <v>430</v>
      </c>
      <c r="G19" s="1">
        <v>144</v>
      </c>
      <c r="H19" s="1">
        <v>247.5</v>
      </c>
      <c r="I19" s="1">
        <v>130</v>
      </c>
      <c r="J19" s="27">
        <f>'Avropsblankett IDB'!B33</f>
        <v>0</v>
      </c>
    </row>
    <row r="20" spans="1:10" ht="17.25" customHeight="1" thickBot="1" x14ac:dyDescent="0.4">
      <c r="A20" s="6"/>
      <c r="C20" s="48">
        <f>IF(J19=0,,SUM(J19*SUM(C19,)))</f>
        <v>0</v>
      </c>
      <c r="D20" s="48">
        <f>IF(J19=0,,SUM(J19*SUM(D19,)))</f>
        <v>0</v>
      </c>
      <c r="E20" s="48">
        <f>IF(J19=0,,SUM(J19*SUM(E19,)))</f>
        <v>0</v>
      </c>
      <c r="F20" s="48">
        <f>IF(J19=0,,SUM(J19*SUM(F19,)))</f>
        <v>0</v>
      </c>
      <c r="G20" s="48">
        <f>IF(J19=0,,SUM(J19*SUM(G19,)))</f>
        <v>0</v>
      </c>
      <c r="H20" s="48">
        <f>IF(J19=0,,SUM(J19*SUM(H19,)))</f>
        <v>0</v>
      </c>
      <c r="I20" s="48">
        <f>IF(J19=0,,SUM(J19*SUM(I19,)))</f>
        <v>0</v>
      </c>
      <c r="J20" s="8"/>
    </row>
    <row r="21" spans="1:10" ht="17.25" customHeight="1" x14ac:dyDescent="0.35">
      <c r="A21" s="6" t="s">
        <v>7</v>
      </c>
      <c r="C21" s="21">
        <f t="shared" ref="C21:H21" si="4">SUM(C20:C20)</f>
        <v>0</v>
      </c>
      <c r="D21" s="21">
        <f t="shared" si="4"/>
        <v>0</v>
      </c>
      <c r="E21" s="21">
        <f t="shared" si="4"/>
        <v>0</v>
      </c>
      <c r="F21" s="21">
        <f t="shared" si="4"/>
        <v>0</v>
      </c>
      <c r="G21" s="21">
        <f t="shared" ref="G21" si="5">SUM(G20:G20)</f>
        <v>0</v>
      </c>
      <c r="H21" s="21">
        <f t="shared" si="4"/>
        <v>0</v>
      </c>
      <c r="I21" s="21">
        <f>SUM(I20:I20)</f>
        <v>0</v>
      </c>
      <c r="J21" s="11"/>
    </row>
    <row r="22" spans="1:10" ht="14.25" customHeight="1" x14ac:dyDescent="0.35">
      <c r="A22" s="2"/>
      <c r="C22" s="1"/>
      <c r="D22" s="1"/>
      <c r="E22" s="1"/>
      <c r="F22" s="1"/>
      <c r="G22" s="1"/>
      <c r="H22" s="1"/>
      <c r="I22" s="1"/>
      <c r="J22" s="11"/>
    </row>
    <row r="23" spans="1:10" ht="15.75" customHeight="1" x14ac:dyDescent="0.35">
      <c r="A23" s="84" t="str">
        <f>'Avropsblankett IDB'!B36</f>
        <v>Korthållare för två kort - stående</v>
      </c>
      <c r="C23" s="1"/>
      <c r="D23" s="1"/>
      <c r="E23" s="1"/>
      <c r="F23" s="1"/>
      <c r="G23" s="1"/>
      <c r="H23" s="1"/>
      <c r="I23" s="1"/>
      <c r="J23" s="11"/>
    </row>
    <row r="24" spans="1:10" x14ac:dyDescent="0.35">
      <c r="A24" s="2" t="s">
        <v>40</v>
      </c>
      <c r="C24" s="1">
        <v>215</v>
      </c>
      <c r="D24" s="1">
        <v>55</v>
      </c>
      <c r="E24" s="1">
        <v>137</v>
      </c>
      <c r="F24" s="1">
        <v>430</v>
      </c>
      <c r="G24" s="1">
        <v>144</v>
      </c>
      <c r="H24" s="1">
        <v>247.5</v>
      </c>
      <c r="I24" s="1">
        <v>130</v>
      </c>
      <c r="J24" s="26">
        <f>'Avropsblankett IDB'!B38</f>
        <v>0</v>
      </c>
    </row>
    <row r="25" spans="1:10" ht="14" thickBot="1" x14ac:dyDescent="0.4">
      <c r="A25" s="6"/>
      <c r="C25" s="48">
        <f>IF(J24=0,,SUM(J24*SUM(C24,)))</f>
        <v>0</v>
      </c>
      <c r="D25" s="48">
        <f>IF(J24=0,,SUM(J24*SUM(D24,)))</f>
        <v>0</v>
      </c>
      <c r="E25" s="48">
        <f>IF(J24=0,,SUM(J24*SUM(E24,)))</f>
        <v>0</v>
      </c>
      <c r="F25" s="48">
        <f>IF(J24=0,,SUM(J24*SUM(F24,)))</f>
        <v>0</v>
      </c>
      <c r="G25" s="48">
        <f>IF(J24=0,,SUM(J24*SUM(G24,)))</f>
        <v>0</v>
      </c>
      <c r="H25" s="48">
        <f>IF(J24=0,,SUM(J24*SUM(H24,)))</f>
        <v>0</v>
      </c>
      <c r="I25" s="48">
        <f>IF(J24=0,,SUM(J24*SUM(I24,)))</f>
        <v>0</v>
      </c>
      <c r="J25" s="8"/>
    </row>
    <row r="26" spans="1:10" ht="20.25" customHeight="1" x14ac:dyDescent="0.35">
      <c r="A26" s="6" t="s">
        <v>7</v>
      </c>
      <c r="C26" s="21">
        <f t="shared" ref="C26:H26" si="6">SUM(C25:C25)</f>
        <v>0</v>
      </c>
      <c r="D26" s="21">
        <f t="shared" si="6"/>
        <v>0</v>
      </c>
      <c r="E26" s="21">
        <f t="shared" si="6"/>
        <v>0</v>
      </c>
      <c r="F26" s="21">
        <f t="shared" si="6"/>
        <v>0</v>
      </c>
      <c r="G26" s="21">
        <f t="shared" ref="G26" si="7">SUM(G25:G25)</f>
        <v>0</v>
      </c>
      <c r="H26" s="21">
        <f t="shared" si="6"/>
        <v>0</v>
      </c>
      <c r="I26" s="21">
        <f>SUM(I25:I25)</f>
        <v>0</v>
      </c>
      <c r="J26" s="8"/>
    </row>
    <row r="27" spans="1:10" x14ac:dyDescent="0.35">
      <c r="A27" s="2"/>
      <c r="C27" s="1"/>
      <c r="D27" s="1"/>
      <c r="E27" s="1"/>
      <c r="F27" s="1"/>
      <c r="G27" s="1"/>
      <c r="H27" s="1"/>
      <c r="I27" s="1"/>
      <c r="J27" s="8"/>
    </row>
    <row r="28" spans="1:10" s="15" customFormat="1" x14ac:dyDescent="0.35">
      <c r="A28" s="84" t="str">
        <f>'Avropsblankett IDB'!B41</f>
        <v>Korthållare med utskjutare för dolda fält - liggande</v>
      </c>
      <c r="C28" s="1"/>
      <c r="D28" s="1"/>
      <c r="E28" s="1"/>
      <c r="F28" s="1"/>
      <c r="G28" s="1"/>
      <c r="H28" s="1"/>
      <c r="I28" s="1"/>
    </row>
    <row r="29" spans="1:10" s="15" customFormat="1" x14ac:dyDescent="0.35">
      <c r="A29" s="2" t="s">
        <v>39</v>
      </c>
      <c r="C29" s="1">
        <v>400</v>
      </c>
      <c r="D29" s="1">
        <v>170</v>
      </c>
      <c r="E29" s="1">
        <v>242</v>
      </c>
      <c r="F29" s="1">
        <v>800</v>
      </c>
      <c r="G29" s="1">
        <v>232.2</v>
      </c>
      <c r="H29" s="1">
        <v>322.5</v>
      </c>
      <c r="I29" s="1">
        <v>450</v>
      </c>
      <c r="J29" s="26">
        <f>'Avropsblankett IDB'!B43</f>
        <v>0</v>
      </c>
    </row>
    <row r="30" spans="1:10" s="15" customFormat="1" ht="14" thickBot="1" x14ac:dyDescent="0.4">
      <c r="A30" s="6"/>
      <c r="C30" s="48">
        <f>IF(J29=0,,SUM(J29*SUM(C29,)))</f>
        <v>0</v>
      </c>
      <c r="D30" s="48">
        <f>IF(J29=0,,SUM(J29*SUM(D29,)))</f>
        <v>0</v>
      </c>
      <c r="E30" s="48">
        <f>IF(J29=0,,SUM(J29*SUM(E29,)))</f>
        <v>0</v>
      </c>
      <c r="F30" s="48">
        <f>IF(J29=0,,SUM(J29*SUM(F29,)))</f>
        <v>0</v>
      </c>
      <c r="G30" s="48">
        <f>IF(J29=0,,SUM(J29*SUM(G29,)))</f>
        <v>0</v>
      </c>
      <c r="H30" s="48">
        <f>IF(J29=0,,SUM(J29*SUM(H29,)))</f>
        <v>0</v>
      </c>
      <c r="I30" s="48">
        <f>IF(J29=0,,SUM(J29*SUM(I29,)))</f>
        <v>0</v>
      </c>
      <c r="J30" s="20"/>
    </row>
    <row r="31" spans="1:10" s="15" customFormat="1" x14ac:dyDescent="0.35">
      <c r="A31" s="6" t="s">
        <v>7</v>
      </c>
      <c r="C31" s="21">
        <f t="shared" ref="C31:H31" si="8">SUM(C30:C30)</f>
        <v>0</v>
      </c>
      <c r="D31" s="21">
        <f t="shared" si="8"/>
        <v>0</v>
      </c>
      <c r="E31" s="21">
        <f t="shared" si="8"/>
        <v>0</v>
      </c>
      <c r="F31" s="21">
        <f t="shared" si="8"/>
        <v>0</v>
      </c>
      <c r="G31" s="21">
        <f t="shared" ref="G31" si="9">SUM(G30:G30)</f>
        <v>0</v>
      </c>
      <c r="H31" s="21">
        <f t="shared" si="8"/>
        <v>0</v>
      </c>
      <c r="I31" s="21">
        <f>SUM(I30:I30)</f>
        <v>0</v>
      </c>
      <c r="J31" s="20"/>
    </row>
    <row r="32" spans="1:10" s="15" customFormat="1" x14ac:dyDescent="0.35">
      <c r="A32" s="2"/>
      <c r="C32" s="1"/>
      <c r="D32" s="1"/>
      <c r="E32" s="1"/>
      <c r="F32" s="1"/>
      <c r="G32" s="1"/>
      <c r="H32" s="1"/>
      <c r="I32" s="1"/>
      <c r="J32" s="20"/>
    </row>
    <row r="33" spans="1:10" s="15" customFormat="1" ht="12.75" customHeight="1" x14ac:dyDescent="0.35">
      <c r="A33" s="84" t="str">
        <f>'Avropsblankett IDB'!B46</f>
        <v>Korthållare med utskjutare för dolda fält - stående</v>
      </c>
      <c r="C33" s="1"/>
      <c r="D33" s="1"/>
      <c r="E33" s="1"/>
      <c r="F33" s="1"/>
      <c r="G33" s="1"/>
      <c r="H33" s="1"/>
      <c r="I33" s="1"/>
      <c r="J33" s="11"/>
    </row>
    <row r="34" spans="1:10" s="15" customFormat="1" ht="12.75" customHeight="1" x14ac:dyDescent="0.35">
      <c r="A34" s="2" t="s">
        <v>37</v>
      </c>
      <c r="C34" s="1">
        <v>400</v>
      </c>
      <c r="D34" s="1">
        <v>170</v>
      </c>
      <c r="E34" s="1">
        <v>242</v>
      </c>
      <c r="F34" s="1">
        <v>800</v>
      </c>
      <c r="G34" s="1">
        <v>232.2</v>
      </c>
      <c r="H34" s="1">
        <v>322.5</v>
      </c>
      <c r="I34" s="1">
        <v>450</v>
      </c>
      <c r="J34" s="26">
        <f>'Avropsblankett IDB'!B48</f>
        <v>0</v>
      </c>
    </row>
    <row r="35" spans="1:10" s="15" customFormat="1" ht="12.75" customHeight="1" thickBot="1" x14ac:dyDescent="0.4">
      <c r="A35" s="6"/>
      <c r="C35" s="48">
        <f>IF(J34=0,,SUM(J34*SUM(C34,)))</f>
        <v>0</v>
      </c>
      <c r="D35" s="48">
        <f>IF(J34=0,,SUM(J34*SUM(D34,)))</f>
        <v>0</v>
      </c>
      <c r="E35" s="48">
        <f>IF(J34=0,,SUM(J34*SUM(E34,)))</f>
        <v>0</v>
      </c>
      <c r="F35" s="48">
        <f>IF(J34=0,,SUM(J34*SUM(F34,)))</f>
        <v>0</v>
      </c>
      <c r="G35" s="48">
        <f>IF(J34=0,,SUM(J34*SUM(G34,)))</f>
        <v>0</v>
      </c>
      <c r="H35" s="48">
        <f>IF(J34=0,,SUM(J34*SUM(H34,)))</f>
        <v>0</v>
      </c>
      <c r="I35" s="48">
        <f>IF(J34=0,,SUM(J34*SUM(I34,)))</f>
        <v>0</v>
      </c>
      <c r="J35" s="5"/>
    </row>
    <row r="36" spans="1:10" s="15" customFormat="1" ht="12.75" customHeight="1" x14ac:dyDescent="0.35">
      <c r="A36" s="6" t="s">
        <v>7</v>
      </c>
      <c r="C36" s="21">
        <f t="shared" ref="C36:H36" si="10">SUM(C35:C35)</f>
        <v>0</v>
      </c>
      <c r="D36" s="21">
        <f t="shared" si="10"/>
        <v>0</v>
      </c>
      <c r="E36" s="21">
        <f t="shared" si="10"/>
        <v>0</v>
      </c>
      <c r="F36" s="21">
        <f t="shared" si="10"/>
        <v>0</v>
      </c>
      <c r="G36" s="21">
        <f t="shared" ref="G36" si="11">SUM(G35:G35)</f>
        <v>0</v>
      </c>
      <c r="H36" s="21">
        <f t="shared" si="10"/>
        <v>0</v>
      </c>
      <c r="I36" s="21">
        <f>SUM(I35:I35)</f>
        <v>0</v>
      </c>
      <c r="J36" s="5"/>
    </row>
    <row r="37" spans="1:10" s="15" customFormat="1" ht="12.75" customHeight="1" x14ac:dyDescent="0.35">
      <c r="A37" s="2"/>
      <c r="C37" s="1"/>
      <c r="D37" s="1"/>
      <c r="E37" s="1"/>
      <c r="F37" s="1"/>
      <c r="G37" s="1"/>
      <c r="H37" s="1"/>
      <c r="I37" s="1"/>
      <c r="J37" s="20"/>
    </row>
    <row r="38" spans="1:10" s="15" customFormat="1" ht="12.75" customHeight="1" x14ac:dyDescent="0.35">
      <c r="A38" s="84" t="str">
        <f>'Avropsblankett IDB'!B51</f>
        <v>Korthållande med dubbla utskjutare för dolda fält - liggande</v>
      </c>
      <c r="C38" s="1"/>
      <c r="D38" s="1"/>
      <c r="E38" s="1"/>
      <c r="F38" s="1"/>
      <c r="G38" s="1"/>
      <c r="H38" s="1"/>
      <c r="I38" s="1"/>
      <c r="J38" s="11"/>
    </row>
    <row r="39" spans="1:10" s="15" customFormat="1" ht="12.75" customHeight="1" x14ac:dyDescent="0.35">
      <c r="A39" s="2" t="s">
        <v>38</v>
      </c>
      <c r="C39" s="1">
        <v>480</v>
      </c>
      <c r="D39" s="1">
        <v>195</v>
      </c>
      <c r="E39" s="1">
        <v>294</v>
      </c>
      <c r="F39" s="1">
        <v>960</v>
      </c>
      <c r="G39" s="1">
        <v>267.2</v>
      </c>
      <c r="H39" s="1">
        <v>497.5</v>
      </c>
      <c r="I39" s="1">
        <v>475</v>
      </c>
      <c r="J39" s="26">
        <f>'Avropsblankett IDB'!B53</f>
        <v>0</v>
      </c>
    </row>
    <row r="40" spans="1:10" s="15" customFormat="1" ht="12.75" customHeight="1" thickBot="1" x14ac:dyDescent="0.4">
      <c r="A40" s="6"/>
      <c r="C40" s="48">
        <f>IF(J39=0,,SUM(J39*SUM(C39,)))</f>
        <v>0</v>
      </c>
      <c r="D40" s="48">
        <f>IF(J39=0,,SUM(J39*SUM(D39,)))</f>
        <v>0</v>
      </c>
      <c r="E40" s="48">
        <f>IF(J39=0,,SUM(J39*SUM(E39,)))</f>
        <v>0</v>
      </c>
      <c r="F40" s="48">
        <f>IF(J39=0,,SUM(J39*SUM(F39,)))</f>
        <v>0</v>
      </c>
      <c r="G40" s="48">
        <f>IF(J39=0,,SUM(J39*SUM(G39,)))</f>
        <v>0</v>
      </c>
      <c r="H40" s="48">
        <f>IF(J39=0,,SUM(J39*SUM(H39,)))</f>
        <v>0</v>
      </c>
      <c r="I40" s="48">
        <f>IF(J39=0,,SUM(J39*SUM(I39,)))</f>
        <v>0</v>
      </c>
      <c r="J40" s="5"/>
    </row>
    <row r="41" spans="1:10" s="15" customFormat="1" ht="12.75" customHeight="1" x14ac:dyDescent="0.35">
      <c r="A41" s="6" t="s">
        <v>7</v>
      </c>
      <c r="C41" s="21">
        <f t="shared" ref="C41:H41" si="12">SUM(C40:C40)</f>
        <v>0</v>
      </c>
      <c r="D41" s="21">
        <f t="shared" si="12"/>
        <v>0</v>
      </c>
      <c r="E41" s="21">
        <f t="shared" si="12"/>
        <v>0</v>
      </c>
      <c r="F41" s="21">
        <f t="shared" si="12"/>
        <v>0</v>
      </c>
      <c r="G41" s="21">
        <f t="shared" ref="G41" si="13">SUM(G40:G40)</f>
        <v>0</v>
      </c>
      <c r="H41" s="21">
        <f t="shared" si="12"/>
        <v>0</v>
      </c>
      <c r="I41" s="21">
        <f>SUM(I40:I40)</f>
        <v>0</v>
      </c>
      <c r="J41" s="5"/>
    </row>
    <row r="42" spans="1:10" s="15" customFormat="1" ht="12.75" customHeight="1" x14ac:dyDescent="0.35">
      <c r="A42" s="2"/>
      <c r="C42" s="1"/>
      <c r="D42" s="1"/>
      <c r="E42" s="1"/>
      <c r="F42" s="1"/>
      <c r="G42" s="1"/>
      <c r="H42" s="1"/>
      <c r="I42" s="1"/>
      <c r="J42" s="20"/>
    </row>
    <row r="43" spans="1:10" s="15" customFormat="1" ht="12.75" customHeight="1" x14ac:dyDescent="0.35">
      <c r="A43" s="84" t="str">
        <f>'Avropsblankett IDB'!B56</f>
        <v>Korthållare med utskjutare -liggande</v>
      </c>
      <c r="C43" s="1"/>
      <c r="D43" s="1"/>
      <c r="E43" s="1"/>
      <c r="F43" s="1"/>
      <c r="G43" s="1"/>
      <c r="H43" s="1"/>
      <c r="I43" s="1"/>
      <c r="J43" s="11"/>
    </row>
    <row r="44" spans="1:10" s="15" customFormat="1" ht="12.75" customHeight="1" x14ac:dyDescent="0.35">
      <c r="A44" s="2" t="s">
        <v>47</v>
      </c>
      <c r="C44" s="1">
        <v>400</v>
      </c>
      <c r="D44" s="1">
        <v>170</v>
      </c>
      <c r="E44" s="1">
        <v>242</v>
      </c>
      <c r="F44" s="1">
        <v>800</v>
      </c>
      <c r="G44" s="1">
        <v>232.2</v>
      </c>
      <c r="H44" s="1">
        <v>497.5</v>
      </c>
      <c r="I44" s="1">
        <v>175</v>
      </c>
      <c r="J44" s="26">
        <f>'Avropsblankett IDB'!B58</f>
        <v>0</v>
      </c>
    </row>
    <row r="45" spans="1:10" s="15" customFormat="1" ht="12.75" customHeight="1" thickBot="1" x14ac:dyDescent="0.4">
      <c r="A45" s="6"/>
      <c r="C45" s="48">
        <f>IF(J44=0,,SUM(J44*SUM(C44,)))</f>
        <v>0</v>
      </c>
      <c r="D45" s="48">
        <f>IF(J44=0,,SUM(J44*SUM(D44,)))</f>
        <v>0</v>
      </c>
      <c r="E45" s="48">
        <f>IF(J44=0,,SUM(J44*SUM(E44,)))</f>
        <v>0</v>
      </c>
      <c r="F45" s="48">
        <f>IF(J44=0,,SUM(J44*SUM(F44,)))</f>
        <v>0</v>
      </c>
      <c r="G45" s="48">
        <f>IF(J44=0,,SUM(J44*SUM(G44,)))</f>
        <v>0</v>
      </c>
      <c r="H45" s="48">
        <f>IF(J44=0,,SUM(J44*SUM(H44,)))</f>
        <v>0</v>
      </c>
      <c r="I45" s="48">
        <f>IF(J44=0,,SUM(J44*SUM(I44,)))</f>
        <v>0</v>
      </c>
      <c r="J45" s="5"/>
    </row>
    <row r="46" spans="1:10" s="15" customFormat="1" ht="12.75" customHeight="1" x14ac:dyDescent="0.35">
      <c r="A46" s="6" t="s">
        <v>7</v>
      </c>
      <c r="C46" s="21">
        <f t="shared" ref="C46:H46" si="14">SUM(C45:C45)</f>
        <v>0</v>
      </c>
      <c r="D46" s="21">
        <f t="shared" si="14"/>
        <v>0</v>
      </c>
      <c r="E46" s="21">
        <f t="shared" si="14"/>
        <v>0</v>
      </c>
      <c r="F46" s="21">
        <f t="shared" si="14"/>
        <v>0</v>
      </c>
      <c r="G46" s="21">
        <f t="shared" ref="G46" si="15">SUM(G45:G45)</f>
        <v>0</v>
      </c>
      <c r="H46" s="21">
        <f t="shared" si="14"/>
        <v>0</v>
      </c>
      <c r="I46" s="21">
        <f>SUM(I45:I45)</f>
        <v>0</v>
      </c>
      <c r="J46" s="5"/>
    </row>
    <row r="47" spans="1:10" s="15" customFormat="1" ht="12.75" customHeight="1" x14ac:dyDescent="0.35">
      <c r="A47" s="2"/>
      <c r="C47" s="1"/>
      <c r="D47" s="1"/>
      <c r="E47" s="1"/>
      <c r="F47" s="1"/>
      <c r="G47" s="1"/>
      <c r="H47" s="1"/>
      <c r="I47" s="1"/>
      <c r="J47" s="20"/>
    </row>
    <row r="48" spans="1:10" s="15" customFormat="1" ht="12.75" customHeight="1" x14ac:dyDescent="0.35">
      <c r="A48" s="84" t="str">
        <f>'Avropsblankett IDB'!B61</f>
        <v>Korthållare med utskjutare - stående</v>
      </c>
      <c r="C48" s="1"/>
      <c r="D48" s="1"/>
      <c r="E48" s="1"/>
      <c r="F48" s="1"/>
      <c r="G48" s="1"/>
      <c r="H48" s="1"/>
      <c r="I48" s="1"/>
      <c r="J48" s="11"/>
    </row>
    <row r="49" spans="1:10" s="15" customFormat="1" ht="12.75" customHeight="1" x14ac:dyDescent="0.35">
      <c r="A49" s="2" t="s">
        <v>48</v>
      </c>
      <c r="C49" s="1">
        <v>400</v>
      </c>
      <c r="D49" s="1">
        <v>170</v>
      </c>
      <c r="E49" s="1">
        <v>242</v>
      </c>
      <c r="F49" s="1">
        <v>800</v>
      </c>
      <c r="G49" s="1">
        <v>232.2</v>
      </c>
      <c r="H49" s="1">
        <v>497.5</v>
      </c>
      <c r="I49" s="1">
        <v>175</v>
      </c>
      <c r="J49" s="26">
        <f>'Avropsblankett IDB'!B63</f>
        <v>0</v>
      </c>
    </row>
    <row r="50" spans="1:10" s="15" customFormat="1" ht="12.75" customHeight="1" thickBot="1" x14ac:dyDescent="0.4">
      <c r="A50" s="6"/>
      <c r="C50" s="48">
        <f>IF(J49=0,,SUM(J49*SUM(C49,)))</f>
        <v>0</v>
      </c>
      <c r="D50" s="48">
        <f>IF(J49=0,,SUM(J49*SUM(D49,)))</f>
        <v>0</v>
      </c>
      <c r="E50" s="48">
        <f>IF(J49=0,,SUM(J49*SUM(E49,)))</f>
        <v>0</v>
      </c>
      <c r="F50" s="48">
        <f>IF(J49=0,,SUM(J49*SUM(F49,)))</f>
        <v>0</v>
      </c>
      <c r="G50" s="48">
        <f>IF(J49=0,,SUM(J49*SUM(G49,)))</f>
        <v>0</v>
      </c>
      <c r="H50" s="48">
        <f>IF(J49=0,,SUM(J49*SUM(H49,)))</f>
        <v>0</v>
      </c>
      <c r="I50" s="48">
        <f>IF(J49=0,,SUM(J49*SUM(I49,)))</f>
        <v>0</v>
      </c>
      <c r="J50" s="5"/>
    </row>
    <row r="51" spans="1:10" s="15" customFormat="1" ht="12.75" customHeight="1" x14ac:dyDescent="0.35">
      <c r="A51" s="6" t="s">
        <v>7</v>
      </c>
      <c r="C51" s="21">
        <f t="shared" ref="C51:H51" si="16">SUM(C50:C50)</f>
        <v>0</v>
      </c>
      <c r="D51" s="21">
        <f t="shared" si="16"/>
        <v>0</v>
      </c>
      <c r="E51" s="21">
        <f t="shared" si="16"/>
        <v>0</v>
      </c>
      <c r="F51" s="21">
        <f t="shared" si="16"/>
        <v>0</v>
      </c>
      <c r="G51" s="21">
        <f t="shared" ref="G51" si="17">SUM(G50:G50)</f>
        <v>0</v>
      </c>
      <c r="H51" s="21">
        <f t="shared" si="16"/>
        <v>0</v>
      </c>
      <c r="I51" s="21">
        <f>SUM(I50:I50)</f>
        <v>0</v>
      </c>
      <c r="J51" s="5"/>
    </row>
    <row r="52" spans="1:10" s="15" customFormat="1" ht="12.75" customHeight="1" x14ac:dyDescent="0.35">
      <c r="A52" s="2"/>
      <c r="C52" s="1"/>
      <c r="D52" s="1"/>
      <c r="E52" s="1"/>
      <c r="F52" s="1"/>
      <c r="G52" s="1"/>
      <c r="H52" s="1"/>
      <c r="I52" s="1"/>
      <c r="J52" s="20"/>
    </row>
    <row r="53" spans="1:10" s="15" customFormat="1" ht="12.75" customHeight="1" x14ac:dyDescent="0.35">
      <c r="A53" s="84" t="str">
        <f>'Avropsblankett IDB'!B66</f>
        <v>Clips med strip</v>
      </c>
      <c r="C53" s="1"/>
      <c r="D53" s="1"/>
      <c r="E53" s="1"/>
      <c r="F53" s="1"/>
      <c r="G53" s="1"/>
      <c r="H53" s="1"/>
      <c r="I53" s="1"/>
      <c r="J53" s="11"/>
    </row>
    <row r="54" spans="1:10" s="15" customFormat="1" ht="12.75" customHeight="1" x14ac:dyDescent="0.35">
      <c r="A54" s="2" t="s">
        <v>49</v>
      </c>
      <c r="C54" s="1">
        <v>115</v>
      </c>
      <c r="D54" s="1">
        <v>45</v>
      </c>
      <c r="E54" s="1">
        <v>66</v>
      </c>
      <c r="F54" s="1">
        <v>230</v>
      </c>
      <c r="G54" s="1">
        <v>74</v>
      </c>
      <c r="H54" s="1">
        <v>148.75</v>
      </c>
      <c r="I54" s="1">
        <v>50</v>
      </c>
      <c r="J54" s="26">
        <f>'Avropsblankett IDB'!B68</f>
        <v>0</v>
      </c>
    </row>
    <row r="55" spans="1:10" s="15" customFormat="1" ht="12.75" customHeight="1" thickBot="1" x14ac:dyDescent="0.4">
      <c r="A55" s="6"/>
      <c r="C55" s="48">
        <f>IF(J54=0,,SUM(J54*SUM(C54,)))</f>
        <v>0</v>
      </c>
      <c r="D55" s="48">
        <f>IF(J54=0,,SUM(J54*SUM(D54,)))</f>
        <v>0</v>
      </c>
      <c r="E55" s="48">
        <f>IF(J54=0,,SUM(J54*SUM(E54,)))</f>
        <v>0</v>
      </c>
      <c r="F55" s="48">
        <f>IF(J54=0,,SUM(J54*SUM(F54,)))</f>
        <v>0</v>
      </c>
      <c r="G55" s="48">
        <f>IF(J54=0,,SUM(J54*SUM(G54,)))</f>
        <v>0</v>
      </c>
      <c r="H55" s="48">
        <f>IF(J54=0,,SUM(J54*SUM(H54,)))</f>
        <v>0</v>
      </c>
      <c r="I55" s="48">
        <f>IF(J54=0,,SUM(J54*SUM(I54,)))</f>
        <v>0</v>
      </c>
      <c r="J55" s="5"/>
    </row>
    <row r="56" spans="1:10" s="15" customFormat="1" ht="12.75" customHeight="1" x14ac:dyDescent="0.35">
      <c r="A56" s="6" t="s">
        <v>7</v>
      </c>
      <c r="C56" s="21">
        <f t="shared" ref="C56:H56" si="18">SUM(C55:C55)</f>
        <v>0</v>
      </c>
      <c r="D56" s="21">
        <f t="shared" si="18"/>
        <v>0</v>
      </c>
      <c r="E56" s="21">
        <f t="shared" si="18"/>
        <v>0</v>
      </c>
      <c r="F56" s="21">
        <f t="shared" si="18"/>
        <v>0</v>
      </c>
      <c r="G56" s="21">
        <f t="shared" ref="G56" si="19">SUM(G55:G55)</f>
        <v>0</v>
      </c>
      <c r="H56" s="21">
        <f t="shared" si="18"/>
        <v>0</v>
      </c>
      <c r="I56" s="21">
        <f>SUM(I55:I55)</f>
        <v>0</v>
      </c>
      <c r="J56" s="5"/>
    </row>
    <row r="57" spans="1:10" s="15" customFormat="1" ht="12.75" customHeight="1" x14ac:dyDescent="0.35">
      <c r="A57" s="2"/>
      <c r="C57" s="1"/>
      <c r="D57" s="1"/>
      <c r="E57" s="1"/>
      <c r="F57" s="1"/>
      <c r="G57" s="1"/>
      <c r="H57" s="1"/>
      <c r="J57" s="20"/>
    </row>
    <row r="58" spans="1:10" s="15" customFormat="1" ht="12.75" customHeight="1" x14ac:dyDescent="0.35">
      <c r="A58" s="84" t="str">
        <f>'Avropsblankett IDB'!B71</f>
        <v>Halsband</v>
      </c>
      <c r="C58" s="82"/>
      <c r="D58" s="1"/>
      <c r="E58" s="1"/>
      <c r="F58" s="1"/>
      <c r="G58" s="1"/>
      <c r="H58" s="1"/>
      <c r="I58" s="1"/>
      <c r="J58" s="11"/>
    </row>
    <row r="59" spans="1:10" s="15" customFormat="1" ht="12.75" customHeight="1" x14ac:dyDescent="0.35">
      <c r="A59" s="2" t="s">
        <v>50</v>
      </c>
      <c r="C59" s="1">
        <v>175</v>
      </c>
      <c r="D59" s="1">
        <v>95</v>
      </c>
      <c r="E59" s="1">
        <v>223</v>
      </c>
      <c r="F59" s="1">
        <v>350</v>
      </c>
      <c r="G59" s="1">
        <v>144</v>
      </c>
      <c r="H59" s="1">
        <v>372.5</v>
      </c>
      <c r="I59" s="1">
        <v>137</v>
      </c>
      <c r="J59" s="26">
        <f>'Avropsblankett IDB'!B73</f>
        <v>0</v>
      </c>
    </row>
    <row r="60" spans="1:10" s="15" customFormat="1" ht="12.75" customHeight="1" thickBot="1" x14ac:dyDescent="0.4">
      <c r="A60" s="6"/>
      <c r="C60" s="48">
        <f>IF(J59=0,,SUM(J59*SUM(C59,)))</f>
        <v>0</v>
      </c>
      <c r="D60" s="48">
        <f>IF(J59=0,,SUM(J59*SUM(D59,)))</f>
        <v>0</v>
      </c>
      <c r="E60" s="48">
        <f>IF(J59=0,,SUM(J59*SUM(E59,)))</f>
        <v>0</v>
      </c>
      <c r="F60" s="48">
        <f>IF(J59=0,,SUM(J59*SUM(F59,)))</f>
        <v>0</v>
      </c>
      <c r="G60" s="48">
        <f>IF(J59=0,,SUM(J59*SUM(G59,)))</f>
        <v>0</v>
      </c>
      <c r="H60" s="48">
        <f>IF(J59=0,,SUM(J59*SUM(H59,)))</f>
        <v>0</v>
      </c>
      <c r="I60" s="48">
        <f>IF(J59=0,,SUM(J59*SUM(I59,)))</f>
        <v>0</v>
      </c>
      <c r="J60" s="5"/>
    </row>
    <row r="61" spans="1:10" s="15" customFormat="1" ht="12.75" customHeight="1" x14ac:dyDescent="0.35">
      <c r="A61" s="6" t="s">
        <v>7</v>
      </c>
      <c r="C61" s="21">
        <f t="shared" ref="C61:H61" si="20">SUM(C60:C60)</f>
        <v>0</v>
      </c>
      <c r="D61" s="21">
        <f t="shared" si="20"/>
        <v>0</v>
      </c>
      <c r="E61" s="21">
        <f t="shared" si="20"/>
        <v>0</v>
      </c>
      <c r="F61" s="21">
        <f t="shared" si="20"/>
        <v>0</v>
      </c>
      <c r="G61" s="21">
        <f t="shared" ref="G61" si="21">SUM(G60:G60)</f>
        <v>0</v>
      </c>
      <c r="H61" s="21">
        <f t="shared" si="20"/>
        <v>0</v>
      </c>
      <c r="I61" s="21">
        <f>SUM(I60:I60)</f>
        <v>0</v>
      </c>
      <c r="J61" s="5"/>
    </row>
    <row r="62" spans="1:10" s="15" customFormat="1" ht="12.75" customHeight="1" x14ac:dyDescent="0.35">
      <c r="A62" s="2"/>
      <c r="C62" s="1"/>
      <c r="D62" s="1"/>
      <c r="E62" s="1"/>
      <c r="F62" s="1"/>
      <c r="G62" s="1"/>
      <c r="H62" s="1"/>
      <c r="I62" s="1"/>
      <c r="J62" s="20"/>
    </row>
    <row r="63" spans="1:10" s="15" customFormat="1" ht="12.75" customHeight="1" x14ac:dyDescent="0.35">
      <c r="A63" s="84" t="str">
        <f>'Avropsblankett IDB'!B76</f>
        <v>Jojo för kläder eller väska</v>
      </c>
      <c r="C63" s="1"/>
      <c r="D63" s="1"/>
      <c r="E63" s="1"/>
      <c r="F63" s="1"/>
      <c r="G63" s="1"/>
      <c r="H63" s="1"/>
      <c r="I63" s="1"/>
      <c r="J63" s="11"/>
    </row>
    <row r="64" spans="1:10" s="15" customFormat="1" ht="12.75" customHeight="1" x14ac:dyDescent="0.35">
      <c r="A64" s="2" t="s">
        <v>51</v>
      </c>
      <c r="C64" s="1">
        <v>465</v>
      </c>
      <c r="D64" s="1">
        <v>115</v>
      </c>
      <c r="E64" s="1">
        <v>363</v>
      </c>
      <c r="F64" s="1">
        <v>930</v>
      </c>
      <c r="G64" s="1">
        <v>267.2</v>
      </c>
      <c r="H64" s="1">
        <v>497.5</v>
      </c>
      <c r="I64" s="1">
        <v>150</v>
      </c>
      <c r="J64" s="26">
        <f>'Avropsblankett IDB'!B78</f>
        <v>0</v>
      </c>
    </row>
    <row r="65" spans="1:10" s="15" customFormat="1" ht="12.75" customHeight="1" thickBot="1" x14ac:dyDescent="0.4">
      <c r="A65" s="6"/>
      <c r="C65" s="48">
        <f>IF(J64=0,,SUM(J64*SUM(C64,)))</f>
        <v>0</v>
      </c>
      <c r="D65" s="48">
        <f>IF(J64=0,,SUM(J64*SUM(D64,)))</f>
        <v>0</v>
      </c>
      <c r="E65" s="48">
        <f>IF(J64=0,,SUM(J64*SUM(E64,)))</f>
        <v>0</v>
      </c>
      <c r="F65" s="48">
        <f>IF(J64=0,,SUM(J64*SUM(F64,)))</f>
        <v>0</v>
      </c>
      <c r="G65" s="48">
        <f>IF(J64=0,,SUM(J64*SUM(G64,)))</f>
        <v>0</v>
      </c>
      <c r="H65" s="48">
        <f>IF(J64=0,,SUM(J64*SUM(H64,)))</f>
        <v>0</v>
      </c>
      <c r="I65" s="48">
        <f>IF(J64=0,,SUM(J64*SUM(I64,)))</f>
        <v>0</v>
      </c>
      <c r="J65" s="5"/>
    </row>
    <row r="66" spans="1:10" s="15" customFormat="1" ht="12.75" customHeight="1" x14ac:dyDescent="0.35">
      <c r="A66" s="6" t="s">
        <v>7</v>
      </c>
      <c r="C66" s="21">
        <f t="shared" ref="C66:H66" si="22">SUM(C65:C65)</f>
        <v>0</v>
      </c>
      <c r="D66" s="21">
        <f t="shared" si="22"/>
        <v>0</v>
      </c>
      <c r="E66" s="21">
        <f t="shared" si="22"/>
        <v>0</v>
      </c>
      <c r="F66" s="21">
        <f t="shared" si="22"/>
        <v>0</v>
      </c>
      <c r="G66" s="21">
        <f t="shared" ref="G66" si="23">SUM(G65:G65)</f>
        <v>0</v>
      </c>
      <c r="H66" s="21">
        <f t="shared" si="22"/>
        <v>0</v>
      </c>
      <c r="I66" s="21">
        <f>SUM(I65:I65)</f>
        <v>0</v>
      </c>
      <c r="J66" s="5"/>
    </row>
    <row r="67" spans="1:10" s="15" customFormat="1" ht="12.75" customHeight="1" x14ac:dyDescent="0.35">
      <c r="A67" s="2"/>
      <c r="C67" s="1"/>
      <c r="D67" s="1"/>
      <c r="E67" s="1"/>
      <c r="F67" s="1"/>
      <c r="G67" s="1"/>
      <c r="H67" s="1"/>
      <c r="I67" s="1"/>
      <c r="J67" s="20"/>
    </row>
    <row r="68" spans="1:10" s="15" customFormat="1" ht="12.75" customHeight="1" x14ac:dyDescent="0.35">
      <c r="A68" s="84" t="str">
        <f>'Avropsblankett IDB'!B81</f>
        <v>Jojo för fäste i halsband</v>
      </c>
      <c r="C68" s="1"/>
      <c r="D68" s="1"/>
      <c r="E68" s="1"/>
      <c r="F68" s="1"/>
      <c r="G68" s="1"/>
      <c r="H68" s="1"/>
      <c r="I68" s="1"/>
      <c r="J68" s="11"/>
    </row>
    <row r="69" spans="1:10" s="15" customFormat="1" ht="12.75" customHeight="1" x14ac:dyDescent="0.35">
      <c r="A69" s="2" t="s">
        <v>52</v>
      </c>
      <c r="C69" s="1">
        <v>465</v>
      </c>
      <c r="D69" s="1">
        <v>245</v>
      </c>
      <c r="E69" s="1">
        <v>363</v>
      </c>
      <c r="F69" s="1">
        <v>930</v>
      </c>
      <c r="G69" s="1">
        <v>267.2</v>
      </c>
      <c r="H69" s="1">
        <v>497.5</v>
      </c>
      <c r="I69" s="1">
        <v>475</v>
      </c>
      <c r="J69" s="26">
        <f>'Avropsblankett IDB'!B83</f>
        <v>0</v>
      </c>
    </row>
    <row r="70" spans="1:10" s="15" customFormat="1" ht="12.75" customHeight="1" thickBot="1" x14ac:dyDescent="0.4">
      <c r="A70" s="6"/>
      <c r="C70" s="48">
        <f>IF(J69=0,,SUM(J69*SUM(C69,)))</f>
        <v>0</v>
      </c>
      <c r="D70" s="48">
        <f>IF(J69=0,,SUM(J69*SUM(D69,)))</f>
        <v>0</v>
      </c>
      <c r="E70" s="48">
        <f>IF(J69=0,,SUM(J69*SUM(E69,)))</f>
        <v>0</v>
      </c>
      <c r="F70" s="48">
        <f>IF(J69=0,,SUM(J69*SUM(F69,)))</f>
        <v>0</v>
      </c>
      <c r="G70" s="48">
        <f>IF(J69=0,,SUM(J69*SUM(G69,)))</f>
        <v>0</v>
      </c>
      <c r="H70" s="48">
        <f>IF(J69=0,,SUM(J69*SUM(H69,)))</f>
        <v>0</v>
      </c>
      <c r="I70" s="48">
        <f>IF(J69=0,,SUM(J69*SUM(I69,)))</f>
        <v>0</v>
      </c>
      <c r="J70" s="5"/>
    </row>
    <row r="71" spans="1:10" s="15" customFormat="1" ht="12.75" customHeight="1" x14ac:dyDescent="0.35">
      <c r="A71" s="6" t="s">
        <v>7</v>
      </c>
      <c r="C71" s="21">
        <f t="shared" ref="C71:H71" si="24">SUM(C70:C70)</f>
        <v>0</v>
      </c>
      <c r="D71" s="21">
        <f t="shared" si="24"/>
        <v>0</v>
      </c>
      <c r="E71" s="21">
        <f t="shared" si="24"/>
        <v>0</v>
      </c>
      <c r="F71" s="21">
        <f t="shared" si="24"/>
        <v>0</v>
      </c>
      <c r="G71" s="21">
        <f t="shared" ref="G71" si="25">SUM(G70:G70)</f>
        <v>0</v>
      </c>
      <c r="H71" s="21">
        <f t="shared" si="24"/>
        <v>0</v>
      </c>
      <c r="I71" s="21">
        <f>SUM(I70:I70)</f>
        <v>0</v>
      </c>
      <c r="J71" s="5"/>
    </row>
    <row r="72" spans="1:10" s="15" customFormat="1" ht="12.75" customHeight="1" x14ac:dyDescent="0.35">
      <c r="A72" s="2"/>
      <c r="C72" s="1"/>
      <c r="D72" s="1"/>
      <c r="E72" s="1"/>
      <c r="F72" s="1"/>
      <c r="G72" s="1"/>
      <c r="H72" s="1"/>
      <c r="I72" s="1"/>
      <c r="J72" s="20"/>
    </row>
    <row r="73" spans="1:10" s="15" customFormat="1" ht="12.75" customHeight="1" x14ac:dyDescent="0.35">
      <c r="A73" s="84" t="str">
        <f>'Avropsblankett IDB'!B86</f>
        <v>Bakgrunds roll-up</v>
      </c>
      <c r="C73" s="1"/>
      <c r="D73" s="1"/>
      <c r="E73" s="1"/>
      <c r="F73" s="1"/>
      <c r="G73" s="1"/>
      <c r="H73" s="1"/>
      <c r="I73" s="1"/>
      <c r="J73" s="11"/>
    </row>
    <row r="74" spans="1:10" s="15" customFormat="1" ht="12.75" customHeight="1" x14ac:dyDescent="0.35">
      <c r="A74" s="2" t="s">
        <v>53</v>
      </c>
      <c r="C74" s="1">
        <v>1695</v>
      </c>
      <c r="D74" s="1">
        <v>495</v>
      </c>
      <c r="E74" s="1">
        <v>2559</v>
      </c>
      <c r="F74" s="1">
        <v>3390</v>
      </c>
      <c r="G74" s="1">
        <v>2755</v>
      </c>
      <c r="H74" s="1">
        <v>995</v>
      </c>
      <c r="I74" s="1">
        <v>1700</v>
      </c>
      <c r="J74" s="26">
        <f>'Avropsblankett IDB'!B88</f>
        <v>0</v>
      </c>
    </row>
    <row r="75" spans="1:10" s="15" customFormat="1" ht="12.75" customHeight="1" thickBot="1" x14ac:dyDescent="0.4">
      <c r="A75" s="6"/>
      <c r="C75" s="48">
        <f>IF(J74=0,,SUM(J74*SUM(C74,)))</f>
        <v>0</v>
      </c>
      <c r="D75" s="48">
        <f>IF(J74=0,,SUM(J74*SUM(D74,)))</f>
        <v>0</v>
      </c>
      <c r="E75" s="48">
        <f>IF(J74=0,,SUM(J74*SUM(E74,)))</f>
        <v>0</v>
      </c>
      <c r="F75" s="48">
        <f>IF(J74=0,,SUM(J74*SUM(F74,)))</f>
        <v>0</v>
      </c>
      <c r="G75" s="48">
        <f>IF(J74=0,,SUM(J74*SUM(G74,)))</f>
        <v>0</v>
      </c>
      <c r="H75" s="48">
        <f>IF(J74=0,,SUM(J74*SUM(H74,)))</f>
        <v>0</v>
      </c>
      <c r="I75" s="48">
        <f>IF(J74=0,,SUM(J74*SUM(I74,)))</f>
        <v>0</v>
      </c>
      <c r="J75" s="5"/>
    </row>
    <row r="76" spans="1:10" s="15" customFormat="1" ht="12.75" customHeight="1" x14ac:dyDescent="0.35">
      <c r="A76" s="6" t="s">
        <v>7</v>
      </c>
      <c r="C76" s="21">
        <f t="shared" ref="C76:H76" si="26">SUM(C75:C75)</f>
        <v>0</v>
      </c>
      <c r="D76" s="21">
        <f t="shared" si="26"/>
        <v>0</v>
      </c>
      <c r="E76" s="21">
        <f t="shared" si="26"/>
        <v>0</v>
      </c>
      <c r="F76" s="21">
        <f t="shared" si="26"/>
        <v>0</v>
      </c>
      <c r="G76" s="21">
        <f t="shared" ref="G76" si="27">SUM(G75:G75)</f>
        <v>0</v>
      </c>
      <c r="H76" s="21">
        <f t="shared" si="26"/>
        <v>0</v>
      </c>
      <c r="I76" s="21">
        <f>SUM(I75:I75)</f>
        <v>0</v>
      </c>
      <c r="J76" s="5"/>
    </row>
    <row r="77" spans="1:10" s="15" customFormat="1" ht="12.75" customHeight="1" x14ac:dyDescent="0.35">
      <c r="A77" s="2"/>
      <c r="C77" s="1"/>
      <c r="D77" s="1"/>
      <c r="E77" s="1"/>
      <c r="F77" s="1"/>
      <c r="G77" s="1"/>
      <c r="H77" s="1"/>
      <c r="I77" s="1"/>
      <c r="J77" s="20"/>
    </row>
    <row r="78" spans="1:10" s="15" customFormat="1" ht="12.75" customHeight="1" x14ac:dyDescent="0.35">
      <c r="A78" s="84" t="str">
        <f>'Avropsblankett IDB'!B91</f>
        <v>Extern kortläsare för dator</v>
      </c>
      <c r="C78" s="1"/>
      <c r="D78" s="1"/>
      <c r="E78" s="1"/>
      <c r="F78" s="1"/>
      <c r="G78" s="1"/>
      <c r="H78" s="1"/>
      <c r="I78" s="1"/>
      <c r="J78" s="11"/>
    </row>
    <row r="79" spans="1:10" s="15" customFormat="1" ht="12.75" customHeight="1" x14ac:dyDescent="0.35">
      <c r="A79" s="2" t="s">
        <v>54</v>
      </c>
      <c r="C79" s="1">
        <v>69</v>
      </c>
      <c r="D79" s="1">
        <v>1980</v>
      </c>
      <c r="E79" s="1">
        <v>148</v>
      </c>
      <c r="F79" s="1">
        <v>138</v>
      </c>
      <c r="G79" s="1">
        <v>172</v>
      </c>
      <c r="H79" s="1">
        <v>169</v>
      </c>
      <c r="I79" s="1">
        <v>250</v>
      </c>
      <c r="J79" s="26">
        <f>'Avropsblankett IDB'!B93</f>
        <v>0</v>
      </c>
    </row>
    <row r="80" spans="1:10" s="15" customFormat="1" ht="12.75" customHeight="1" thickBot="1" x14ac:dyDescent="0.4">
      <c r="A80" s="6"/>
      <c r="C80" s="48">
        <f>IF(J79=0,,SUM(J79*SUM(C79,)))</f>
        <v>0</v>
      </c>
      <c r="D80" s="48">
        <f>IF(J79=0,,SUM(J79*SUM(D79,)))</f>
        <v>0</v>
      </c>
      <c r="E80" s="48">
        <f>IF(J79=0,,SUM(J79*SUM(E79,)))</f>
        <v>0</v>
      </c>
      <c r="F80" s="48">
        <f>IF(J79=0,,SUM(J79*SUM(F79,)))</f>
        <v>0</v>
      </c>
      <c r="G80" s="48">
        <f>IF(J79=0,,SUM(J79*SUM(G79,)))</f>
        <v>0</v>
      </c>
      <c r="H80" s="48">
        <f>IF(J79=0,,SUM(J79*SUM(H79,)))</f>
        <v>0</v>
      </c>
      <c r="I80" s="48">
        <f>IF(J79=0,,SUM(J79*SUM(I79,)))</f>
        <v>0</v>
      </c>
      <c r="J80" s="5"/>
    </row>
    <row r="81" spans="1:10" s="15" customFormat="1" ht="12.75" customHeight="1" x14ac:dyDescent="0.35">
      <c r="A81" s="6" t="s">
        <v>7</v>
      </c>
      <c r="C81" s="21">
        <f t="shared" ref="C81:H81" si="28">SUM(C80:C80)</f>
        <v>0</v>
      </c>
      <c r="D81" s="21">
        <f t="shared" si="28"/>
        <v>0</v>
      </c>
      <c r="E81" s="21">
        <f t="shared" si="28"/>
        <v>0</v>
      </c>
      <c r="F81" s="21">
        <f t="shared" si="28"/>
        <v>0</v>
      </c>
      <c r="G81" s="21">
        <f t="shared" ref="G81" si="29">SUM(G80:G80)</f>
        <v>0</v>
      </c>
      <c r="H81" s="21">
        <f t="shared" si="28"/>
        <v>0</v>
      </c>
      <c r="I81" s="21">
        <f>SUM(I80:I80)</f>
        <v>0</v>
      </c>
      <c r="J81" s="5"/>
    </row>
    <row r="82" spans="1:10" s="15" customFormat="1" ht="12.75" customHeight="1" x14ac:dyDescent="0.35">
      <c r="A82" s="2"/>
      <c r="C82" s="1"/>
      <c r="D82" s="1"/>
      <c r="E82" s="1"/>
      <c r="F82" s="1"/>
      <c r="G82" s="1"/>
      <c r="H82" s="1"/>
      <c r="I82" s="1"/>
      <c r="J82" s="20"/>
    </row>
    <row r="83" spans="1:10" s="15" customFormat="1" ht="12.75" customHeight="1" x14ac:dyDescent="0.35">
      <c r="A83" s="84" t="str">
        <f>'Avropsblankett IDB'!B96</f>
        <v>Digitalkamera</v>
      </c>
      <c r="C83" s="1"/>
      <c r="D83" s="1"/>
      <c r="E83" s="1"/>
      <c r="F83" s="1"/>
      <c r="G83" s="1"/>
      <c r="H83" s="1"/>
      <c r="I83" s="1"/>
      <c r="J83" s="11"/>
    </row>
    <row r="84" spans="1:10" s="15" customFormat="1" ht="12.75" customHeight="1" x14ac:dyDescent="0.35">
      <c r="A84" s="2" t="s">
        <v>55</v>
      </c>
      <c r="C84" s="1">
        <v>5000</v>
      </c>
      <c r="D84" s="1">
        <v>3980</v>
      </c>
      <c r="E84" s="1">
        <v>7000</v>
      </c>
      <c r="F84" s="1">
        <v>7143</v>
      </c>
      <c r="G84" s="1">
        <v>4849</v>
      </c>
      <c r="H84" s="1">
        <v>5300</v>
      </c>
      <c r="I84" s="1">
        <v>4500</v>
      </c>
      <c r="J84" s="26">
        <f>'Avropsblankett IDB'!B98</f>
        <v>0</v>
      </c>
    </row>
    <row r="85" spans="1:10" s="15" customFormat="1" ht="12.75" customHeight="1" thickBot="1" x14ac:dyDescent="0.4">
      <c r="A85" s="6"/>
      <c r="C85" s="48">
        <f>IF(J84=0,,SUM(J84*SUM(C84,)))</f>
        <v>0</v>
      </c>
      <c r="D85" s="48">
        <f>IF(J84=0,,SUM(J84*SUM(D84,)))</f>
        <v>0</v>
      </c>
      <c r="E85" s="48">
        <f>IF(J84=0,,SUM(J84*SUM(E84,)))</f>
        <v>0</v>
      </c>
      <c r="F85" s="48">
        <f>IF(J84=0,,SUM(J84*SUM(F84,)))</f>
        <v>0</v>
      </c>
      <c r="G85" s="48">
        <f>IF(J84=0,,SUM(J84*SUM(G84,)))</f>
        <v>0</v>
      </c>
      <c r="H85" s="48">
        <f>IF(J84=0,,SUM(J84*SUM(H84,)))</f>
        <v>0</v>
      </c>
      <c r="I85" s="48">
        <f>IF(J84=0,,SUM(J84*SUM(I84,)))</f>
        <v>0</v>
      </c>
      <c r="J85" s="5"/>
    </row>
    <row r="86" spans="1:10" s="15" customFormat="1" x14ac:dyDescent="0.35">
      <c r="A86" s="6" t="s">
        <v>7</v>
      </c>
      <c r="C86" s="21">
        <f t="shared" ref="C86:H86" si="30">SUM(C85:C85)</f>
        <v>0</v>
      </c>
      <c r="D86" s="21">
        <f t="shared" si="30"/>
        <v>0</v>
      </c>
      <c r="E86" s="21">
        <f t="shared" si="30"/>
        <v>0</v>
      </c>
      <c r="F86" s="21">
        <f t="shared" si="30"/>
        <v>0</v>
      </c>
      <c r="G86" s="21">
        <f t="shared" ref="G86" si="31">SUM(G85:G85)</f>
        <v>0</v>
      </c>
      <c r="H86" s="21">
        <f t="shared" si="30"/>
        <v>0</v>
      </c>
      <c r="I86" s="21">
        <f>SUM(I85:I85)</f>
        <v>0</v>
      </c>
      <c r="J86" s="5"/>
    </row>
    <row r="87" spans="1:10" s="15" customFormat="1" x14ac:dyDescent="0.35">
      <c r="A87" s="6"/>
      <c r="C87" s="21"/>
      <c r="D87" s="21"/>
      <c r="E87" s="21"/>
      <c r="F87" s="21"/>
      <c r="G87" s="21"/>
      <c r="H87" s="21"/>
      <c r="I87" s="21"/>
      <c r="J87" s="5"/>
    </row>
    <row r="88" spans="1:10" x14ac:dyDescent="0.35">
      <c r="A88" s="84" t="str">
        <f>'Avropsblankett IDB'!B101</f>
        <v>Underskriftsplatta</v>
      </c>
      <c r="C88" s="1"/>
      <c r="D88" s="1"/>
      <c r="E88" s="1"/>
      <c r="F88" s="1"/>
      <c r="G88" s="1"/>
      <c r="H88" s="1"/>
      <c r="I88" s="1"/>
    </row>
    <row r="89" spans="1:10" x14ac:dyDescent="0.35">
      <c r="A89" s="2" t="s">
        <v>56</v>
      </c>
      <c r="C89" s="1">
        <v>3500</v>
      </c>
      <c r="D89" s="1">
        <v>2580</v>
      </c>
      <c r="E89" s="1">
        <v>4999</v>
      </c>
      <c r="F89" s="1">
        <v>5000</v>
      </c>
      <c r="G89" s="1">
        <v>2797</v>
      </c>
      <c r="H89" s="1">
        <v>3245</v>
      </c>
      <c r="I89" s="1">
        <v>3500</v>
      </c>
      <c r="J89" s="26">
        <f>'Avropsblankett IDB'!B103</f>
        <v>0</v>
      </c>
    </row>
    <row r="90" spans="1:10" ht="14" thickBot="1" x14ac:dyDescent="0.4">
      <c r="A90" s="6"/>
      <c r="C90" s="48">
        <f>IF(J89=0,,SUM(J89*SUM(C89,)))</f>
        <v>0</v>
      </c>
      <c r="D90" s="48">
        <f>IF(J89=0,,SUM(J89*SUM(D89,)))</f>
        <v>0</v>
      </c>
      <c r="E90" s="48">
        <f>IF(J89=0,,SUM(J89*SUM(E89,)))</f>
        <v>0</v>
      </c>
      <c r="F90" s="48">
        <f>IF(J89=0,,SUM(J89*SUM(F89,)))</f>
        <v>0</v>
      </c>
      <c r="G90" s="48">
        <f>IF(J89=0,,SUM(J89*SUM(G89,)))</f>
        <v>0</v>
      </c>
      <c r="H90" s="48">
        <f>IF(J89=0,,SUM(J89*SUM(H89,)))</f>
        <v>0</v>
      </c>
      <c r="I90" s="48">
        <f>IF(J89=0,,SUM(J89*SUM(I89,)))</f>
        <v>0</v>
      </c>
    </row>
    <row r="91" spans="1:10" s="15" customFormat="1" x14ac:dyDescent="0.35">
      <c r="A91" s="6" t="s">
        <v>7</v>
      </c>
      <c r="C91" s="21">
        <f t="shared" ref="C91:H91" si="32">SUM(C90:C90)</f>
        <v>0</v>
      </c>
      <c r="D91" s="21">
        <f t="shared" si="32"/>
        <v>0</v>
      </c>
      <c r="E91" s="21">
        <f t="shared" si="32"/>
        <v>0</v>
      </c>
      <c r="F91" s="21">
        <f t="shared" si="32"/>
        <v>0</v>
      </c>
      <c r="G91" s="21">
        <f t="shared" ref="G91" si="33">SUM(G90:G90)</f>
        <v>0</v>
      </c>
      <c r="H91" s="21">
        <f t="shared" si="32"/>
        <v>0</v>
      </c>
      <c r="I91" s="21">
        <f>SUM(I90:I90)</f>
        <v>0</v>
      </c>
      <c r="J91" s="5"/>
    </row>
    <row r="92" spans="1:10" x14ac:dyDescent="0.35">
      <c r="A92" s="6"/>
      <c r="C92" s="50"/>
      <c r="D92" s="50"/>
      <c r="E92" s="50"/>
      <c r="F92" s="50"/>
      <c r="G92" s="50"/>
      <c r="H92" s="50"/>
      <c r="I92" s="50"/>
      <c r="J92" s="11"/>
    </row>
    <row r="93" spans="1:10" x14ac:dyDescent="0.35">
      <c r="A93" s="84" t="str">
        <f>'Avropsblankett IDB'!B106</f>
        <v>Kort</v>
      </c>
      <c r="C93" s="1"/>
      <c r="D93" s="1"/>
      <c r="E93" s="1"/>
      <c r="F93" s="1"/>
      <c r="G93" s="1"/>
      <c r="H93" s="1"/>
      <c r="I93" s="1"/>
    </row>
    <row r="94" spans="1:10" x14ac:dyDescent="0.35">
      <c r="A94" s="2" t="s">
        <v>57</v>
      </c>
      <c r="C94" s="1">
        <v>490</v>
      </c>
      <c r="D94" s="1">
        <v>198</v>
      </c>
      <c r="E94" s="1">
        <v>96</v>
      </c>
      <c r="F94" s="1">
        <v>980</v>
      </c>
      <c r="G94" s="1">
        <v>127</v>
      </c>
      <c r="H94" s="1">
        <v>340</v>
      </c>
      <c r="I94" s="1">
        <v>210</v>
      </c>
      <c r="J94" s="26">
        <f>'Avropsblankett IDB'!B108</f>
        <v>0</v>
      </c>
    </row>
    <row r="95" spans="1:10" ht="14" thickBot="1" x14ac:dyDescent="0.4">
      <c r="A95" s="6"/>
      <c r="C95" s="48">
        <f>IF(J94=0,,SUM(J94*SUM(C94,)))</f>
        <v>0</v>
      </c>
      <c r="D95" s="48">
        <f>IF(J94=0,,SUM(J94*SUM(D94,)))</f>
        <v>0</v>
      </c>
      <c r="E95" s="48">
        <f>IF(J94=0,,SUM(J94*SUM(E94,)))</f>
        <v>0</v>
      </c>
      <c r="F95" s="48">
        <f>IF(J94=0,,SUM(J94*SUM(F94,)))</f>
        <v>0</v>
      </c>
      <c r="G95" s="48">
        <f>IF(J94=0,,SUM(J94*SUM(G94,)))</f>
        <v>0</v>
      </c>
      <c r="H95" s="48">
        <f>IF(J94=0,,SUM(J94*SUM(H94,)))</f>
        <v>0</v>
      </c>
      <c r="I95" s="48">
        <f>IF(J94=0,,SUM(J94*SUM(I94,)))</f>
        <v>0</v>
      </c>
    </row>
    <row r="96" spans="1:10" s="15" customFormat="1" x14ac:dyDescent="0.35">
      <c r="A96" s="6" t="s">
        <v>7</v>
      </c>
      <c r="C96" s="21">
        <f t="shared" ref="C96:H96" si="34">SUM(C95:C95)</f>
        <v>0</v>
      </c>
      <c r="D96" s="21">
        <f t="shared" si="34"/>
        <v>0</v>
      </c>
      <c r="E96" s="21">
        <f t="shared" si="34"/>
        <v>0</v>
      </c>
      <c r="F96" s="21">
        <f t="shared" si="34"/>
        <v>0</v>
      </c>
      <c r="G96" s="21">
        <f t="shared" ref="G96" si="35">SUM(G95:G95)</f>
        <v>0</v>
      </c>
      <c r="H96" s="21">
        <f t="shared" si="34"/>
        <v>0</v>
      </c>
      <c r="I96" s="21">
        <f>SUM(I95:I95)</f>
        <v>0</v>
      </c>
      <c r="J96" s="5"/>
    </row>
    <row r="97" spans="1:10" s="15" customFormat="1" x14ac:dyDescent="0.35">
      <c r="A97" s="6"/>
      <c r="C97" s="7"/>
      <c r="D97" s="7"/>
      <c r="E97" s="7"/>
      <c r="F97" s="7"/>
      <c r="G97" s="7"/>
      <c r="H97" s="7"/>
      <c r="I97" s="7"/>
      <c r="J97" s="5"/>
    </row>
    <row r="98" spans="1:10" s="15" customFormat="1" ht="14" thickBot="1" x14ac:dyDescent="0.4">
      <c r="A98" s="6"/>
      <c r="C98" s="49"/>
      <c r="D98" s="49"/>
      <c r="E98" s="49"/>
      <c r="F98" s="49"/>
      <c r="G98" s="49"/>
      <c r="H98" s="49"/>
      <c r="I98" s="49"/>
      <c r="J98" s="5"/>
    </row>
    <row r="99" spans="1:10" x14ac:dyDescent="0.35">
      <c r="A99" s="2"/>
      <c r="C99" s="50"/>
      <c r="D99" s="50"/>
      <c r="E99" s="50"/>
      <c r="F99" s="50"/>
      <c r="G99" s="50"/>
      <c r="H99" s="50"/>
      <c r="I99" s="50"/>
    </row>
    <row r="100" spans="1:10" x14ac:dyDescent="0.35">
      <c r="A100" s="18"/>
      <c r="C100" s="22"/>
      <c r="D100" s="22"/>
      <c r="E100" s="22"/>
      <c r="F100" s="22"/>
      <c r="G100" s="22"/>
      <c r="H100" s="22"/>
      <c r="I100" s="22"/>
    </row>
    <row r="101" spans="1:10" x14ac:dyDescent="0.35">
      <c r="A101" s="10" t="s">
        <v>9</v>
      </c>
      <c r="C101" s="14">
        <f t="shared" ref="C101:H101" si="36">SUM(C11,C16,C21,C26,C31,C36,C41,C46,C51,C56,C61,C66,C71,C76,C81,C86,C91,C96)</f>
        <v>0</v>
      </c>
      <c r="D101" s="14">
        <f t="shared" si="36"/>
        <v>0</v>
      </c>
      <c r="E101" s="14">
        <f t="shared" si="36"/>
        <v>0</v>
      </c>
      <c r="F101" s="14">
        <f t="shared" si="36"/>
        <v>0</v>
      </c>
      <c r="G101" s="14">
        <f t="shared" si="36"/>
        <v>0</v>
      </c>
      <c r="H101" s="14">
        <f t="shared" si="36"/>
        <v>0</v>
      </c>
      <c r="I101" s="14">
        <f>SUM(I11,I16,I21,I26,I31,I36,I41,I46,I51,I56,I61,I66,I71,I76,I81,I86,I91,I96)</f>
        <v>0</v>
      </c>
      <c r="J101" s="69">
        <f>SUM(C101:I101)</f>
        <v>0</v>
      </c>
    </row>
    <row r="102" spans="1:10" x14ac:dyDescent="0.35">
      <c r="A102" s="10"/>
      <c r="C102" s="64">
        <v>5.0000000000000001E-4</v>
      </c>
      <c r="D102" s="64">
        <v>1E-4</v>
      </c>
      <c r="E102" s="64">
        <v>5.9999999999999995E-4</v>
      </c>
      <c r="F102" s="64">
        <v>6.9999999999999999E-4</v>
      </c>
      <c r="G102" s="64">
        <v>2.9999999999999997E-4</v>
      </c>
      <c r="H102" s="64">
        <v>4.0000000000000002E-4</v>
      </c>
      <c r="I102" s="64">
        <v>2.0000000000000001E-4</v>
      </c>
    </row>
    <row r="103" spans="1:10" x14ac:dyDescent="0.35">
      <c r="A103" s="10"/>
      <c r="C103" s="46">
        <f t="shared" ref="C103:H103" si="37">SUM(C101:C102)</f>
        <v>5.0000000000000001E-4</v>
      </c>
      <c r="D103" s="46">
        <f t="shared" si="37"/>
        <v>1E-4</v>
      </c>
      <c r="E103" s="46">
        <f t="shared" si="37"/>
        <v>5.9999999999999995E-4</v>
      </c>
      <c r="F103" s="46">
        <f t="shared" si="37"/>
        <v>6.9999999999999999E-4</v>
      </c>
      <c r="G103" s="46">
        <f t="shared" si="37"/>
        <v>2.9999999999999997E-4</v>
      </c>
      <c r="H103" s="46">
        <f t="shared" si="37"/>
        <v>4.0000000000000002E-4</v>
      </c>
      <c r="I103" s="46">
        <f>SUM(I101:I102)</f>
        <v>2.0000000000000001E-4</v>
      </c>
    </row>
    <row r="104" spans="1:10" x14ac:dyDescent="0.35">
      <c r="A104" s="13" t="s">
        <v>8</v>
      </c>
      <c r="C104" s="23">
        <f>_xlfn.RANK.EQ(C103,$C$103:$I$103,2)</f>
        <v>5</v>
      </c>
      <c r="D104" s="23">
        <f t="shared" ref="D104:I104" si="38">_xlfn.RANK.EQ(D103,$C$103:$I$103,2)</f>
        <v>1</v>
      </c>
      <c r="E104" s="23">
        <f t="shared" si="38"/>
        <v>6</v>
      </c>
      <c r="F104" s="23">
        <f t="shared" si="38"/>
        <v>7</v>
      </c>
      <c r="G104" s="23">
        <f t="shared" si="38"/>
        <v>3</v>
      </c>
      <c r="H104" s="23">
        <f t="shared" si="38"/>
        <v>4</v>
      </c>
      <c r="I104" s="23">
        <f t="shared" si="38"/>
        <v>2</v>
      </c>
    </row>
    <row r="105" spans="1:10" x14ac:dyDescent="0.35">
      <c r="A105" s="13"/>
      <c r="C105" s="19"/>
      <c r="D105" s="19"/>
      <c r="E105" s="19"/>
      <c r="F105" s="19"/>
      <c r="G105" s="19"/>
      <c r="H105" s="19"/>
      <c r="I105" s="19"/>
      <c r="J105" s="18"/>
    </row>
    <row r="106" spans="1:10" ht="12.75" customHeight="1" x14ac:dyDescent="0.35">
      <c r="A106" s="24"/>
      <c r="C106" s="86">
        <f>_xlfn.RANK.EQ(C101,$C$101:$I$101,2)</f>
        <v>1</v>
      </c>
      <c r="D106" s="86">
        <f t="shared" ref="D106:I106" si="39">_xlfn.RANK.EQ(D101,$C$101:$I$101,2)</f>
        <v>1</v>
      </c>
      <c r="E106" s="86">
        <f t="shared" si="39"/>
        <v>1</v>
      </c>
      <c r="F106" s="86">
        <f t="shared" si="39"/>
        <v>1</v>
      </c>
      <c r="G106" s="86">
        <f t="shared" si="39"/>
        <v>1</v>
      </c>
      <c r="H106" s="86">
        <f t="shared" si="39"/>
        <v>1</v>
      </c>
      <c r="I106" s="86">
        <f t="shared" si="39"/>
        <v>1</v>
      </c>
      <c r="J106" s="18"/>
    </row>
    <row r="107" spans="1:10" x14ac:dyDescent="0.35">
      <c r="A107" s="24"/>
      <c r="C107" s="67"/>
      <c r="D107" s="67"/>
      <c r="E107" s="68"/>
      <c r="F107" s="67"/>
      <c r="G107" s="67"/>
      <c r="H107" s="67"/>
      <c r="I107" s="86">
        <f>COUNTIF(C106:I106,1)</f>
        <v>7</v>
      </c>
      <c r="J107" s="18"/>
    </row>
    <row r="108" spans="1:10" x14ac:dyDescent="0.35">
      <c r="A108" s="24"/>
      <c r="B108" s="67" t="str">
        <f>IF(J101=0,"",IF(I107&gt;1,"Två eller flera ramavtalsleverantörer har samma pris. Urskilning sker med hjälp av lottning av leverantörerna med lägst pris",""))</f>
        <v/>
      </c>
      <c r="C108" s="67"/>
      <c r="D108" s="67"/>
      <c r="E108" s="68"/>
      <c r="F108" s="67"/>
      <c r="G108" s="67"/>
      <c r="H108" s="67"/>
      <c r="I108" s="67"/>
      <c r="J108" s="18"/>
    </row>
    <row r="109" spans="1:10" x14ac:dyDescent="0.35">
      <c r="A109" s="24"/>
      <c r="B109" s="67"/>
      <c r="C109" s="67"/>
      <c r="D109" s="67"/>
      <c r="E109" s="68"/>
      <c r="F109" s="67"/>
      <c r="G109" s="67"/>
      <c r="H109" s="67"/>
      <c r="I109" s="67"/>
      <c r="J109" s="18"/>
    </row>
    <row r="110" spans="1:10" x14ac:dyDescent="0.35">
      <c r="A110" s="10"/>
      <c r="B110" s="67"/>
      <c r="C110" s="67"/>
      <c r="D110" s="67"/>
      <c r="E110" s="67"/>
      <c r="F110" s="67"/>
      <c r="G110" s="67"/>
      <c r="H110" s="67"/>
      <c r="I110" s="67"/>
      <c r="J110" s="18"/>
    </row>
    <row r="111" spans="1:10" x14ac:dyDescent="0.35">
      <c r="A111" s="10"/>
      <c r="B111" s="17"/>
      <c r="C111" s="17"/>
      <c r="D111" s="17"/>
      <c r="E111" s="17"/>
      <c r="F111" s="17"/>
      <c r="G111" s="17"/>
      <c r="H111" s="17"/>
      <c r="I111" s="17"/>
    </row>
    <row r="112" spans="1:10" ht="23" customHeight="1" x14ac:dyDescent="0.35">
      <c r="A112" s="25" t="s">
        <v>89</v>
      </c>
      <c r="B112" s="144" t="str">
        <f>IF(I107=7,"I de översta gula fälten anger avropsberättigade",IF(I107=1,IF(I104=D134,I2,IF(C104=D134,C2,IF(D104=D134,D2,IF(E104=D134,E2,IF(F104=D134,F2,IF(G104=D134,G2,IF(H104=D134,H2,"Ingen lev")))))))))</f>
        <v>I de översta gula fälten anger avropsberättigade</v>
      </c>
      <c r="C112" s="144"/>
      <c r="D112" s="144"/>
      <c r="E112" s="144"/>
      <c r="F112" s="144"/>
      <c r="G112" s="145"/>
      <c r="H112" s="10"/>
      <c r="I112" s="77"/>
    </row>
    <row r="113" spans="1:10" ht="23" customHeight="1" x14ac:dyDescent="0.35">
      <c r="A113" s="25"/>
      <c r="B113" s="144" t="str">
        <f>IF(I107=7,"egna uppgifter. Längre ner i de gula fälten anges",IF(I107=1,IF(I104=D134,I3,IF(C104=D134,C3,IF(D104=D134,D3,IF(E104=D134,E3,IF(F104=D134,F3,IF(G104=D134,G3,IF(H104=D134,H3,"Ingen lev"))))))),""))</f>
        <v>egna uppgifter. Längre ner i de gula fälten anges</v>
      </c>
      <c r="C113" s="144"/>
      <c r="D113" s="144"/>
      <c r="E113" s="144"/>
      <c r="F113" s="144"/>
      <c r="G113" s="145"/>
      <c r="H113" s="10"/>
      <c r="I113" s="77"/>
    </row>
    <row r="114" spans="1:10" ht="22.5" x14ac:dyDescent="0.35">
      <c r="A114" s="25"/>
      <c r="B114" s="144" t="str">
        <f>IF(I107=7,"antal för aktuell produkt som beställningen avser.",IF(I107=1,IF(I104=D134,I4,IF(C104=D134,C4,IF(D104=D134,D4,IF(E104=D134,E4,IF(F104=D134,F4,IF(G104=D134,G4,IF(H104=D134,H4,""))))))),""))</f>
        <v>antal för aktuell produkt som beställningen avser.</v>
      </c>
      <c r="C114" s="144"/>
      <c r="D114" s="144"/>
      <c r="E114" s="144"/>
      <c r="F114" s="144"/>
      <c r="G114" s="145"/>
      <c r="H114" s="10"/>
      <c r="I114" s="77"/>
    </row>
    <row r="115" spans="1:10" ht="22.5" x14ac:dyDescent="0.35">
      <c r="A115" s="25"/>
      <c r="B115" s="144" t="str">
        <f>IF(I107=7,"",IF(I107=1,IF(I104=D134,I5,IF(C104=D134,C5,IF(D104=D134,D5,IF(E104=D134,E5,IF(F104=D134,F5,IF(G104=D134,G5,IF(H104=D134,H5,""))))))),""))</f>
        <v/>
      </c>
      <c r="C115" s="144"/>
      <c r="D115" s="144"/>
      <c r="E115" s="144"/>
      <c r="F115" s="144"/>
      <c r="G115" s="145"/>
      <c r="H115" s="10"/>
      <c r="I115" s="77"/>
    </row>
    <row r="116" spans="1:10" ht="22.5" x14ac:dyDescent="0.35">
      <c r="A116" s="25"/>
      <c r="B116" s="144" t="str">
        <f>IF(I107=7,"",IF(I107=1,IF(I104=D134,I6,IF(C104=D134,C6,IF(D104=D134,D6,IF(E104=D134,E6,IF(F104=D134,F6,IF(G104=D134,G6,IF(H104=D134,H6,""))))))),""))</f>
        <v/>
      </c>
      <c r="C116" s="144"/>
      <c r="D116" s="144"/>
      <c r="E116" s="144"/>
      <c r="F116" s="144"/>
      <c r="G116" s="145"/>
      <c r="H116" s="10"/>
      <c r="I116" s="77"/>
    </row>
    <row r="117" spans="1:10" x14ac:dyDescent="0.35">
      <c r="A117" s="10"/>
      <c r="B117" s="17"/>
      <c r="C117" s="17"/>
      <c r="D117" s="17"/>
      <c r="E117" s="17"/>
      <c r="F117" s="17"/>
      <c r="G117" s="17"/>
      <c r="H117" s="17"/>
      <c r="I117" s="17"/>
    </row>
    <row r="118" spans="1:10" x14ac:dyDescent="0.35">
      <c r="A118" s="10"/>
      <c r="B118" s="17"/>
      <c r="C118" s="17"/>
      <c r="D118" s="17"/>
      <c r="E118" s="17"/>
      <c r="F118" s="17"/>
      <c r="G118" s="17"/>
      <c r="H118" s="17"/>
      <c r="I118" s="17"/>
    </row>
    <row r="119" spans="1:10" ht="17.5" x14ac:dyDescent="0.45">
      <c r="A119" s="85" t="s">
        <v>10</v>
      </c>
      <c r="C119" s="31">
        <f>IF(I104=D134,I101,IF(C104=D134,C101,IF(D104=D134,D101,IF(E104=D134,E101,IF(F104=D134,F101,IF(H104=D134,H101,"Ingen lev"))))))</f>
        <v>0</v>
      </c>
      <c r="D119" s="4"/>
      <c r="E119" s="4"/>
      <c r="F119" s="4"/>
      <c r="G119" s="4"/>
      <c r="H119" s="4"/>
      <c r="I119" s="4"/>
    </row>
    <row r="120" spans="1:10" x14ac:dyDescent="0.35">
      <c r="A120" s="4"/>
      <c r="B120" s="4"/>
      <c r="C120" s="4"/>
      <c r="D120" s="4"/>
      <c r="E120" s="4"/>
      <c r="F120" s="4"/>
      <c r="G120" s="4"/>
      <c r="H120" s="4"/>
      <c r="I120" s="4"/>
    </row>
    <row r="121" spans="1:10" x14ac:dyDescent="0.35">
      <c r="A121" s="4"/>
      <c r="B121" s="4"/>
      <c r="C121" s="4"/>
      <c r="D121" s="4"/>
      <c r="E121" s="4"/>
      <c r="F121" s="4"/>
      <c r="G121" s="4"/>
      <c r="H121" s="4"/>
      <c r="I121" s="4"/>
    </row>
    <row r="122" spans="1:10" x14ac:dyDescent="0.35">
      <c r="A122" s="28"/>
      <c r="B122" s="29"/>
      <c r="C122" s="4"/>
      <c r="D122" s="4"/>
      <c r="E122" s="4"/>
      <c r="F122" s="4"/>
      <c r="G122" s="4"/>
      <c r="H122" s="4"/>
      <c r="I122" s="4"/>
    </row>
    <row r="123" spans="1:10" x14ac:dyDescent="0.35">
      <c r="A123" s="28"/>
      <c r="B123" s="29"/>
      <c r="C123" s="4"/>
      <c r="D123" s="4"/>
      <c r="E123" s="4"/>
      <c r="F123" s="29"/>
      <c r="G123" s="29"/>
      <c r="H123" s="29"/>
      <c r="I123" s="29"/>
    </row>
    <row r="124" spans="1:10" ht="20" x14ac:dyDescent="0.4">
      <c r="A124" s="30" t="s">
        <v>11</v>
      </c>
      <c r="B124" s="4"/>
      <c r="C124" s="4"/>
      <c r="D124" s="4"/>
      <c r="E124" s="4"/>
      <c r="F124" s="4"/>
      <c r="G124" s="4"/>
      <c r="H124" s="4"/>
      <c r="I124" s="4"/>
      <c r="J124" s="4"/>
    </row>
    <row r="125" spans="1:10" x14ac:dyDescent="0.35">
      <c r="A125" s="4"/>
      <c r="B125" s="4" t="s">
        <v>21</v>
      </c>
      <c r="C125" s="13"/>
      <c r="D125" s="4" t="s">
        <v>20</v>
      </c>
      <c r="E125" s="4"/>
      <c r="F125" s="4"/>
      <c r="G125" s="4"/>
      <c r="H125" s="4"/>
      <c r="I125" s="4"/>
      <c r="J125" s="4"/>
    </row>
    <row r="126" spans="1:10" x14ac:dyDescent="0.35">
      <c r="A126" s="13" t="s">
        <v>12</v>
      </c>
      <c r="B126" s="142" t="str">
        <f>IF(I107=7,"Ramavtalsleverantör",IF(I104=1,I2,IF(C104=1,C2,IF(D104=1,D2,IF(E104=1,E2,IF(F104=1,F2,IF(G104=1,G2,IF(H104=1,H2,""))))))))</f>
        <v>Ramavtalsleverantör</v>
      </c>
      <c r="C126" s="143"/>
      <c r="D126" s="9">
        <f>IF(I107=6,"",IF(I104=1,I101,IF(C104=1,C101,IF(D104=1,D101,IF(E104=1,E101,IF(F104=1,F101,IF(G104=1,G101,IF(H104=1,H101,""))))))))</f>
        <v>0</v>
      </c>
      <c r="E126" s="4"/>
      <c r="F126" s="4"/>
      <c r="G126" s="4"/>
      <c r="H126" s="13"/>
      <c r="I126" s="13"/>
      <c r="J126" s="4"/>
    </row>
    <row r="127" spans="1:10" x14ac:dyDescent="0.35">
      <c r="A127" s="13" t="s">
        <v>13</v>
      </c>
      <c r="B127" s="142" t="str">
        <f>IF(I107=7,"Ramavtalsleverantör",IF(I104=2,I2,IF(C104=2,C2,IF(D104=2,D2,IF(E104=2,E2,IF(F104=2,F2,IF(G104=2,G2,IF(H104=2,H2,""))))))))</f>
        <v>Ramavtalsleverantör</v>
      </c>
      <c r="C127" s="143"/>
      <c r="D127" s="9">
        <f>IF(I107=6,"",IF(I104=2,I101,IF(C104=2,C101,IF(D104=2,D101,IF(E104=2,E101,IF(F104=2,F101,IF(G104=2,G101,IF(H104=2,H101,""))))))))</f>
        <v>0</v>
      </c>
      <c r="E127" s="4"/>
      <c r="F127" s="4"/>
      <c r="G127" s="4"/>
      <c r="H127" s="13"/>
      <c r="I127" s="13"/>
      <c r="J127" s="4"/>
    </row>
    <row r="128" spans="1:10" x14ac:dyDescent="0.35">
      <c r="A128" s="13" t="s">
        <v>14</v>
      </c>
      <c r="B128" s="142" t="str">
        <f>IF(I107=7,"Ramavtalsleverantör",IF(I104=3,I2,IF(C104=3,C2,IF(D104=3,D2,IF(E104=3,E2,IF(F104=3,F2,IF(G104=3,G2,IF(H104=3,H2,""))))))))</f>
        <v>Ramavtalsleverantör</v>
      </c>
      <c r="C128" s="143"/>
      <c r="D128" s="33">
        <f>IF(I107=6,"",IF(I104=3,I101,IF(C104=3,C101,IF(D104=3,D101,IF(E104=3,E101,IF(F104=3,F101,IF(G104=3,G101,IF(H104=3,H101,""))))))))</f>
        <v>0</v>
      </c>
      <c r="E128" s="4"/>
      <c r="F128" s="4"/>
      <c r="G128" s="4"/>
      <c r="H128" s="13"/>
      <c r="I128" s="13"/>
      <c r="J128" s="4"/>
    </row>
    <row r="129" spans="1:10" x14ac:dyDescent="0.35">
      <c r="A129" s="13" t="s">
        <v>15</v>
      </c>
      <c r="B129" s="142" t="str">
        <f>IF(I107=7,"Ramavtalsleverantör",IF(I104=4,I2,IF(C104=4,C2,IF(D104=4,D2,IF(E104=4,E2,IF(F104=4,F2,IF(G104=4,G2,IF(H104=4,H2,""))))))))</f>
        <v>Ramavtalsleverantör</v>
      </c>
      <c r="C129" s="143"/>
      <c r="D129" s="9">
        <f>IF(I107=6,"",IF(I104=4,I101,IF(C104=4,C101,IF(D104=4,D101,IF(E104=4,E101,IF(F104=4,F101,IF(G104=4,G101,IF(H104=4,H101,""))))))))</f>
        <v>0</v>
      </c>
      <c r="E129" s="4"/>
      <c r="F129" s="4"/>
      <c r="G129" s="4"/>
      <c r="H129" s="13"/>
      <c r="I129" s="13"/>
      <c r="J129" s="4"/>
    </row>
    <row r="130" spans="1:10" ht="13.5" customHeight="1" x14ac:dyDescent="0.35">
      <c r="A130" s="13" t="s">
        <v>16</v>
      </c>
      <c r="B130" s="142" t="str">
        <f>IF(I107=7,"Ramavtalsleverantör",IF(I104=5,I2,IF(C104=5,C2,IF(D104=5,D2,IF(E104=5,E2,IF(F104=5,F2,IF(G104=5,G2,IF(H104=5,H2,""))))))))</f>
        <v>Ramavtalsleverantör</v>
      </c>
      <c r="C130" s="143"/>
      <c r="D130" s="34">
        <f>IF(I107=6,"",IF(I104=5,I101,IF(C104=5,C101,IF(D104=5,D101,IF(E104=5,E101,IF(F104=5,F101,IF(G104=5,G101,IF(H104=5,H101,""))))))))</f>
        <v>0</v>
      </c>
      <c r="E130" s="4"/>
      <c r="F130" s="4"/>
      <c r="G130" s="4"/>
      <c r="H130" s="13"/>
      <c r="I130" s="13"/>
      <c r="J130" s="4"/>
    </row>
    <row r="131" spans="1:10" x14ac:dyDescent="0.35">
      <c r="A131" s="13" t="s">
        <v>36</v>
      </c>
      <c r="B131" s="142" t="str">
        <f>IF(I107=7,"Ramavtalsleverantör",IF(I104=6,I2,IF(C104=6,C2,IF(D104=6,D2,IF(E104=6,E2,IF(F104=6,F2,IF(G104=6,G2,IF(H104=6,H2,""))))))))</f>
        <v>Ramavtalsleverantör</v>
      </c>
      <c r="C131" s="143"/>
      <c r="D131" s="9">
        <f>IF(I107=6,"",IF(I104=6,I101,IF(C104=6,C101,IF(D104=6,D101,IF(E104=6,E101,IF(F104=6,F101,IF(G104=6,G101,IF(H104=6,H101,""))))))))</f>
        <v>0</v>
      </c>
      <c r="E131" s="4"/>
      <c r="F131" s="4"/>
      <c r="G131" s="4"/>
      <c r="H131" s="13"/>
      <c r="I131" s="13"/>
      <c r="J131" s="4"/>
    </row>
    <row r="132" spans="1:10" x14ac:dyDescent="0.35">
      <c r="A132" s="13" t="s">
        <v>85</v>
      </c>
      <c r="B132" s="142" t="str">
        <f>IF(I107=7,"Ramavtalsleverantör",IF(I104=7,I2,IF(C104=7,C2,IF(D104=7,D2,IF(E104=7,E2,IF(F104=7,F2,IF(G104=7,G2,IF(H104=7,H2,""))))))))</f>
        <v>Ramavtalsleverantör</v>
      </c>
      <c r="C132" s="143"/>
      <c r="D132" s="9">
        <f>IF(I107=6,"",IF(I104=7,I101,IF(C104=7,C101,IF(D104=7,D101,IF(E104=7,E101,IF(F104=7,F101,IF(G104=7,G101,IF(H104=7,H101,""))))))))</f>
        <v>0</v>
      </c>
      <c r="E132" s="4"/>
      <c r="F132" s="4"/>
      <c r="G132" s="4"/>
      <c r="H132" s="13"/>
      <c r="I132" s="13"/>
      <c r="J132" s="4"/>
    </row>
    <row r="133" spans="1:10" x14ac:dyDescent="0.35">
      <c r="A133" s="4"/>
      <c r="B133" s="4"/>
      <c r="C133" s="13"/>
      <c r="D133" s="4"/>
      <c r="E133" s="4"/>
      <c r="F133" s="4"/>
      <c r="G133" s="4"/>
      <c r="H133" s="4"/>
      <c r="I133" s="4"/>
      <c r="J133" s="4"/>
    </row>
    <row r="134" spans="1:10" x14ac:dyDescent="0.35">
      <c r="A134" s="140"/>
      <c r="B134" s="140"/>
      <c r="C134" s="141"/>
      <c r="D134" s="9">
        <f>'Avropsblankett IDB'!I135</f>
        <v>1</v>
      </c>
      <c r="E134" s="4"/>
      <c r="F134" s="4"/>
      <c r="G134" s="4"/>
      <c r="H134" s="4"/>
      <c r="I134" s="4"/>
      <c r="J134" s="4"/>
    </row>
    <row r="135" spans="1:10" x14ac:dyDescent="0.35">
      <c r="A135" s="47"/>
      <c r="B135" s="47"/>
      <c r="C135" s="47"/>
      <c r="D135" s="47"/>
      <c r="E135" s="47"/>
      <c r="F135" s="47"/>
      <c r="G135" s="79"/>
      <c r="H135" s="47"/>
      <c r="I135" s="79"/>
    </row>
    <row r="136" spans="1:10" x14ac:dyDescent="0.35">
      <c r="A136" s="47"/>
      <c r="B136" s="47"/>
      <c r="C136" s="47"/>
      <c r="D136" s="47"/>
      <c r="E136" s="47"/>
      <c r="F136" s="47"/>
      <c r="G136" s="79"/>
      <c r="H136" s="47"/>
      <c r="I136" s="79"/>
      <c r="J136" s="4"/>
    </row>
    <row r="137" spans="1:10" x14ac:dyDescent="0.35">
      <c r="A137" s="47"/>
      <c r="B137" s="47"/>
      <c r="C137" s="47"/>
      <c r="D137" s="4"/>
      <c r="E137" s="4"/>
      <c r="F137" s="4"/>
      <c r="G137" s="4"/>
      <c r="H137" s="4"/>
      <c r="I137" s="4"/>
      <c r="J137" s="4"/>
    </row>
    <row r="138" spans="1:10" x14ac:dyDescent="0.35">
      <c r="A138" s="4"/>
      <c r="B138" s="4"/>
      <c r="C138" s="4"/>
      <c r="D138" s="4"/>
      <c r="E138" s="4"/>
      <c r="F138" s="4"/>
      <c r="G138" s="4"/>
      <c r="H138" s="4"/>
      <c r="I138" s="4"/>
      <c r="J138" s="4"/>
    </row>
    <row r="139" spans="1:10" x14ac:dyDescent="0.35">
      <c r="A139" s="47"/>
      <c r="B139" s="47"/>
      <c r="C139" s="47"/>
      <c r="D139" s="4"/>
      <c r="E139" s="4"/>
      <c r="F139" s="4"/>
      <c r="G139" s="4"/>
      <c r="H139" s="4"/>
      <c r="I139" s="4"/>
      <c r="J139" s="4"/>
    </row>
    <row r="140" spans="1:10" x14ac:dyDescent="0.35">
      <c r="A140" s="4"/>
      <c r="B140" s="4"/>
      <c r="C140" s="4"/>
      <c r="D140" s="4"/>
      <c r="E140" s="4"/>
      <c r="F140" s="4"/>
      <c r="G140" s="4"/>
      <c r="H140" s="4"/>
      <c r="I140" s="4"/>
      <c r="J140" s="4"/>
    </row>
    <row r="141" spans="1:10" x14ac:dyDescent="0.35">
      <c r="A141" s="47"/>
      <c r="B141" s="47"/>
      <c r="C141" s="47"/>
      <c r="D141" s="4"/>
      <c r="E141" s="4"/>
      <c r="F141" s="4"/>
      <c r="G141" s="4"/>
      <c r="H141" s="4"/>
      <c r="I141" s="4"/>
      <c r="J141" s="4"/>
    </row>
    <row r="142" spans="1:10" x14ac:dyDescent="0.35">
      <c r="A142" s="4"/>
      <c r="B142" s="4"/>
      <c r="C142" s="4"/>
      <c r="D142" s="4"/>
      <c r="E142" s="4"/>
      <c r="F142" s="4"/>
      <c r="G142" s="4"/>
      <c r="H142" s="4"/>
      <c r="I142" s="4"/>
      <c r="J142" s="4"/>
    </row>
    <row r="143" spans="1:10" x14ac:dyDescent="0.35">
      <c r="A143" s="47"/>
      <c r="B143" s="47"/>
      <c r="C143" s="47"/>
      <c r="D143" s="4"/>
      <c r="E143" s="4"/>
      <c r="F143" s="4"/>
      <c r="G143" s="4"/>
      <c r="H143" s="4"/>
      <c r="I143" s="4"/>
      <c r="J143" s="4"/>
    </row>
    <row r="144" spans="1:10" x14ac:dyDescent="0.35">
      <c r="A144" s="4"/>
      <c r="B144" s="4"/>
      <c r="C144" s="4"/>
      <c r="D144" s="4"/>
      <c r="E144" s="4"/>
      <c r="F144" s="4"/>
      <c r="G144" s="4"/>
      <c r="H144" s="4"/>
      <c r="I144" s="4"/>
      <c r="J144" s="4"/>
    </row>
    <row r="145" spans="1:10" x14ac:dyDescent="0.35">
      <c r="A145" s="47"/>
      <c r="B145" s="47"/>
      <c r="C145" s="47"/>
      <c r="D145" s="4"/>
      <c r="E145" s="4"/>
      <c r="F145" s="4"/>
      <c r="G145" s="4"/>
      <c r="H145" s="4"/>
      <c r="I145" s="4"/>
      <c r="J145" s="4"/>
    </row>
    <row r="146" spans="1:10" x14ac:dyDescent="0.35">
      <c r="A146" s="4"/>
      <c r="B146" s="4"/>
      <c r="C146" s="4"/>
      <c r="D146" s="4"/>
      <c r="E146" s="4"/>
      <c r="F146" s="4"/>
      <c r="G146" s="4"/>
      <c r="H146" s="4"/>
      <c r="I146" s="4"/>
      <c r="J146" s="4"/>
    </row>
    <row r="147" spans="1:10" x14ac:dyDescent="0.35">
      <c r="A147" s="47"/>
      <c r="B147" s="47"/>
      <c r="C147" s="47"/>
      <c r="D147" s="4"/>
      <c r="E147" s="4"/>
      <c r="F147" s="4"/>
      <c r="G147" s="4"/>
      <c r="H147" s="4"/>
      <c r="I147" s="4"/>
      <c r="J147" s="4"/>
    </row>
    <row r="148" spans="1:10" x14ac:dyDescent="0.35">
      <c r="A148" s="4"/>
      <c r="B148" s="4"/>
      <c r="C148" s="4"/>
      <c r="D148" s="4"/>
      <c r="E148" s="4"/>
      <c r="F148" s="4"/>
      <c r="G148" s="4"/>
      <c r="H148" s="4"/>
      <c r="I148" s="4"/>
      <c r="J148" s="4"/>
    </row>
    <row r="149" spans="1:10" x14ac:dyDescent="0.35">
      <c r="A149" s="4"/>
      <c r="B149" s="4"/>
      <c r="C149" s="4"/>
      <c r="D149" s="4"/>
      <c r="E149" s="4"/>
      <c r="F149" s="4"/>
      <c r="G149" s="4"/>
      <c r="H149" s="4"/>
      <c r="I149" s="4"/>
      <c r="J149" s="4"/>
    </row>
  </sheetData>
  <sheetProtection algorithmName="SHA-512" hashValue="z6L2zlzPeGXQbAQPfa5M2YIHgskbo6xO/B/CguRmAqElrHmBJn8jfpgRAbUVu+vIBwYY7JJKUWlNLdEtxYup7g==" saltValue="3v+B90NMrieOsxIySJMdzw==" spinCount="100000" sheet="1" objects="1" scenarios="1"/>
  <mergeCells count="13">
    <mergeCell ref="B112:G112"/>
    <mergeCell ref="B113:G113"/>
    <mergeCell ref="B114:G114"/>
    <mergeCell ref="B115:G115"/>
    <mergeCell ref="B116:G116"/>
    <mergeCell ref="A134:C134"/>
    <mergeCell ref="B126:C126"/>
    <mergeCell ref="B127:C127"/>
    <mergeCell ref="B128:C128"/>
    <mergeCell ref="B129:C129"/>
    <mergeCell ref="B130:C130"/>
    <mergeCell ref="B131:C131"/>
    <mergeCell ref="B132:C132"/>
  </mergeCells>
  <phoneticPr fontId="21" type="noConversion"/>
  <dataValidations count="2">
    <dataValidation errorStyle="warning" allowBlank="1" showInputMessage="1" showErrorMessage="1" sqref="B112:B116" xr:uid="{00000000-0002-0000-0100-000000000000}"/>
    <dataValidation type="list" allowBlank="1" showInputMessage="1" showErrorMessage="1" sqref="J23" xr:uid="{00000000-0002-0000-0100-000001000000}">
      <formula1>"Ja,Nej"</formula1>
    </dataValidation>
  </dataValidations>
  <hyperlinks>
    <hyperlink ref="I6" r:id="rId1" xr:uid="{D9765789-88C2-4096-B92F-250E19A82FCE}"/>
    <hyperlink ref="C6:H6" r:id="rId2" display="henn1@outlook.com" xr:uid="{FF47C1E8-9F0B-4C29-95B7-2C08E6B0E6BD}"/>
    <hyperlink ref="C6" r:id="rId3" xr:uid="{082835EF-120C-4AFE-9FA4-CF82CE61F851}"/>
    <hyperlink ref="D6" r:id="rId4" xr:uid="{B67AABDF-A3F2-4646-9AF1-7A5C95DE62DA}"/>
    <hyperlink ref="E6" r:id="rId5" xr:uid="{6A801C9E-4EF0-4F31-9D40-80A7663410DF}"/>
    <hyperlink ref="F6" r:id="rId6" xr:uid="{A5DDFBB6-0DB2-480C-9D7B-863A5DA37202}"/>
    <hyperlink ref="H6" r:id="rId7" xr:uid="{87E379A9-978F-401B-85F0-D028545A6C0C}"/>
    <hyperlink ref="G6" r:id="rId8" xr:uid="{799AC5EC-7EE4-4B6E-8AC2-441E9DFF4125}"/>
  </hyperlinks>
  <pageMargins left="0.7" right="0.7" top="0.75" bottom="0.75" header="0.3" footer="0.3"/>
  <pageSetup paperSize="9" orientation="portrait"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Avropsblankett IDB</vt:lpstr>
      <vt:lpstr>Prismatris IDB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2018-05-28T12:04:21Z</cp:lastPrinted>
  <dcterms:created xsi:type="dcterms:W3CDTF">2016-05-19T07:07:08Z</dcterms:created>
  <dcterms:modified xsi:type="dcterms:W3CDTF">2021-04-19T09:54:16Z</dcterms:modified>
</cp:coreProperties>
</file>