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U:\ITK 2020\3 Förvaltning\10 Stöddokument\AO4 Arkitektur och utveckling\Avropsblanketter\"/>
    </mc:Choice>
  </mc:AlternateContent>
  <xr:revisionPtr revIDLastSave="0" documentId="13_ncr:1_{0F4E44F7-A0E1-489A-9537-3762AFD14D8B}" xr6:coauthVersionLast="47" xr6:coauthVersionMax="47" xr10:uidLastSave="{00000000-0000-0000-0000-000000000000}"/>
  <bookViews>
    <workbookView xWindow="-110" yWindow="-110" windowWidth="19420" windowHeight="10300" activeTab="1" xr2:uid="{00000000-000D-0000-FFFF-FFFF00000000}"/>
  </bookViews>
  <sheets>
    <sheet name="Arkitektur och Utveckling"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1" l="1"/>
  <c r="L20" i="2" l="1"/>
  <c r="F20" i="2" s="1"/>
  <c r="L12" i="2"/>
  <c r="L19" i="2"/>
  <c r="J19" i="2" s="1"/>
  <c r="I20" i="2" l="1"/>
  <c r="B20" i="2"/>
  <c r="J20" i="2"/>
  <c r="J21" i="2" s="1"/>
  <c r="C20" i="2"/>
  <c r="D20" i="2"/>
  <c r="G20" i="2"/>
  <c r="H20" i="2"/>
  <c r="E20" i="2"/>
  <c r="C19" i="2"/>
  <c r="D19" i="2"/>
  <c r="E19" i="2"/>
  <c r="F19" i="2"/>
  <c r="F21" i="2" s="1"/>
  <c r="G19" i="2"/>
  <c r="H19" i="2"/>
  <c r="I19" i="2"/>
  <c r="B19" i="2"/>
  <c r="B21" i="2" s="1"/>
  <c r="L11" i="2"/>
  <c r="I21" i="2" l="1"/>
  <c r="E21" i="2"/>
  <c r="H21" i="2"/>
  <c r="G21" i="2"/>
  <c r="D21" i="2"/>
  <c r="C21" i="2"/>
  <c r="G11" i="2"/>
  <c r="H11" i="2"/>
  <c r="I11" i="2"/>
  <c r="E11" i="2"/>
  <c r="F11" i="2"/>
  <c r="J11" i="2"/>
  <c r="C11" i="2"/>
  <c r="D11" i="2"/>
  <c r="B11" i="2"/>
  <c r="E50" i="1" l="1"/>
  <c r="B12" i="2"/>
  <c r="B13" i="2" s="1"/>
  <c r="B25" i="2" s="1"/>
  <c r="F12" i="2"/>
  <c r="F13" i="2" s="1"/>
  <c r="F25" i="2" s="1"/>
  <c r="I12" i="2"/>
  <c r="I13" i="2" s="1"/>
  <c r="I25" i="2" s="1"/>
  <c r="G12" i="2"/>
  <c r="G13" i="2" s="1"/>
  <c r="G25" i="2" s="1"/>
  <c r="E12" i="2"/>
  <c r="E13" i="2" s="1"/>
  <c r="E25" i="2" s="1"/>
  <c r="H12" i="2"/>
  <c r="H13" i="2" s="1"/>
  <c r="H25" i="2" s="1"/>
  <c r="D12" i="2"/>
  <c r="D13" i="2" s="1"/>
  <c r="D25" i="2" s="1"/>
  <c r="J12" i="2"/>
  <c r="J13" i="2" s="1"/>
  <c r="J25" i="2" s="1"/>
  <c r="C12" i="2"/>
  <c r="C13" i="2" s="1"/>
  <c r="C25" i="2" s="1"/>
  <c r="K30" i="2" l="1"/>
  <c r="D27" i="2"/>
  <c r="D28" i="2" s="1"/>
  <c r="J27" i="2"/>
  <c r="J28" i="2" s="1"/>
  <c r="I27" i="2"/>
  <c r="I28" i="2" s="1"/>
  <c r="C27" i="2"/>
  <c r="C28" i="2" s="1"/>
  <c r="F27" i="2"/>
  <c r="F28" i="2" s="1"/>
  <c r="B27" i="2"/>
  <c r="B28" i="2" s="1"/>
  <c r="H27" i="2"/>
  <c r="H28" i="2" s="1"/>
  <c r="G27" i="2"/>
  <c r="G28" i="2" s="1"/>
  <c r="E27" i="2"/>
  <c r="E28" i="2" s="1"/>
  <c r="C30" i="2" l="1"/>
  <c r="B30" i="2"/>
  <c r="D30" i="2"/>
  <c r="J30" i="2"/>
  <c r="G30" i="2"/>
  <c r="H30" i="2"/>
  <c r="F30" i="2"/>
  <c r="E30" i="2"/>
  <c r="I30" i="2"/>
  <c r="B33" i="2" l="1"/>
  <c r="F45" i="1" s="1"/>
  <c r="B34" i="2"/>
  <c r="F46" i="1" s="1"/>
  <c r="B35" i="2"/>
  <c r="F47" i="1" s="1"/>
  <c r="B36" i="2"/>
  <c r="F48" i="1" s="1"/>
  <c r="B37" i="2"/>
  <c r="F49" i="1" s="1"/>
  <c r="E37" i="2"/>
  <c r="B47" i="2"/>
  <c r="F60" i="1" s="1"/>
  <c r="D48" i="2"/>
  <c r="J61" i="1" s="1"/>
  <c r="D43" i="2"/>
  <c r="J56" i="1" s="1"/>
  <c r="D45" i="2"/>
  <c r="J58" i="1" s="1"/>
  <c r="D41" i="2"/>
  <c r="J54" i="1" s="1"/>
  <c r="D46" i="2"/>
  <c r="J59" i="1" s="1"/>
  <c r="D44" i="2"/>
  <c r="J57" i="1" s="1"/>
  <c r="D47" i="2"/>
  <c r="J60" i="1" s="1"/>
  <c r="D40" i="2"/>
  <c r="D42" i="2"/>
  <c r="J55" i="1" s="1"/>
  <c r="B42" i="2"/>
  <c r="F55" i="1" s="1"/>
  <c r="B43" i="2"/>
  <c r="F56" i="1" s="1"/>
  <c r="B40" i="2"/>
  <c r="B46" i="2"/>
  <c r="F59" i="1" s="1"/>
  <c r="B48" i="2"/>
  <c r="B44" i="2"/>
  <c r="F57" i="1" s="1"/>
  <c r="B41" i="2"/>
  <c r="F54" i="1" s="1"/>
  <c r="B45" i="2"/>
  <c r="F58" i="1" s="1"/>
  <c r="N19" i="2"/>
  <c r="H41" i="1" s="1"/>
  <c r="N11" i="2"/>
  <c r="H35" i="1" s="1"/>
  <c r="N20" i="2"/>
  <c r="H42" i="1" s="1"/>
  <c r="N12" i="2"/>
  <c r="H36" i="1" s="1"/>
  <c r="G51" i="1" l="1"/>
  <c r="J53" i="1"/>
  <c r="F53" i="1"/>
  <c r="F61" i="1" l="1"/>
  <c r="I11" i="1"/>
  <c r="I7" i="1"/>
  <c r="I10"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Wedholm</author>
  </authors>
  <commentList>
    <comment ref="B20" authorId="0" shapeId="0" xr:uid="{62824D2C-86F7-4BA1-89C2-D590519CDBEF}">
      <text>
        <r>
          <rPr>
            <sz val="9"/>
            <color indexed="81"/>
            <rFont val="Tahoma"/>
            <family val="2"/>
          </rPr>
          <t xml:space="preserve">Kund beskriver uppdraget som konsult ska utföra samt eventuella system och programeringsspråk systemutvecklare ska ha god kunskap i. 
.NET, JAVA, C, C#, C++, Javascript och/eller Python kan anges. 
</t>
        </r>
      </text>
    </comment>
    <comment ref="B33" authorId="0" shapeId="0" xr:uid="{9C4A5EEE-757B-4E1E-B122-EFE4809521B4}">
      <text>
        <r>
          <rPr>
            <b/>
            <sz val="9"/>
            <color indexed="81"/>
            <rFont val="Tahoma"/>
            <family val="2"/>
          </rPr>
          <t xml:space="preserve">Kravspecifikation konsult
</t>
        </r>
        <r>
          <rPr>
            <sz val="9"/>
            <color indexed="81"/>
            <rFont val="Tahoma"/>
            <family val="2"/>
          </rPr>
          <t xml:space="preserve">Uppdrag som Systemutvecklare kan avse exempelvis arbete med framställning av programkod. Konsulterna ska ha god kunskap om programmeringsspråk, ramverk, verktyg och utvecklingsmiljöer. Inom systemutveckling räknas även konsulttjänster som avropas under förvaltningsperioden av ett system s.k. systemförvaltning. Systemförvaltning kan exempelvis avse underhåll av befintliga system, felsökning, rättning av fel m.m
</t>
        </r>
        <r>
          <rPr>
            <b/>
            <sz val="9"/>
            <color indexed="81"/>
            <rFont val="Tahoma"/>
            <family val="2"/>
          </rPr>
          <t xml:space="preserve">
</t>
        </r>
        <r>
          <rPr>
            <sz val="9"/>
            <color indexed="81"/>
            <rFont val="Tahoma"/>
            <family val="2"/>
          </rPr>
          <t>Konsulten ska:</t>
        </r>
        <r>
          <rPr>
            <b/>
            <sz val="9"/>
            <color indexed="81"/>
            <rFont val="Tahoma"/>
            <family val="2"/>
          </rPr>
          <t xml:space="preserve">
- </t>
        </r>
        <r>
          <rPr>
            <sz val="9"/>
            <color indexed="81"/>
            <rFont val="Tahoma"/>
            <family val="2"/>
          </rPr>
          <t xml:space="preserve">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ha goda kunskaper i minst Java och/eller .NET. Systemutvecklare inom Java ska inneha giltig certifiering i Java. Avropande kund får ange vilket av dessa programmeringsspråk konsulten ska ha goda kunskaper i. Med goda kunskaper avses i detta fallet förutom genomgått kurser även utförda uppdrag om totalt minst 6000 timmar i Java eller
.NET. Observera dock att systemutvecklare fortfarande ska ha arbetat minst 6 år som konsult inom systemutveckling.
- ha erfarenhet av programmeringsspråk C, C#, C++, Javascript och Python. Avropsberättigad anger i beställning vilka av dessa programmeringsspråk konsulten ska ha god kunskap i. Med god kunskap avses i detta fall förutom att genomgått kurser även utfört uppdrag om minst totalt 3000 timmar i programmeringsspråket. 
</t>
        </r>
      </text>
    </comment>
    <comment ref="B34" authorId="0" shapeId="0" xr:uid="{7C8D3FFB-F882-4435-B9F5-A0985D7C90D3}">
      <text>
        <r>
          <rPr>
            <sz val="9"/>
            <color indexed="81"/>
            <rFont val="Tahoma"/>
            <family val="2"/>
          </rPr>
          <t xml:space="preserve">Maximalt 500 timmar per avrop
</t>
        </r>
      </text>
    </comment>
    <comment ref="C34" authorId="0" shapeId="0" xr:uid="{426B78D2-273D-45E4-BE77-DC2C913B7D49}">
      <text>
        <r>
          <rPr>
            <sz val="9"/>
            <color indexed="81"/>
            <rFont val="Tahoma"/>
            <family val="2"/>
          </rPr>
          <t>Ange om ni vill att ramavtalsleverantören ska svara med CV</t>
        </r>
        <r>
          <rPr>
            <sz val="9"/>
            <color indexed="81"/>
            <rFont val="Tahoma"/>
            <family val="2"/>
          </rPr>
          <t xml:space="preserve">
</t>
        </r>
      </text>
    </comment>
    <comment ref="D34" authorId="0" shapeId="0" xr:uid="{C740A389-B7B9-46E5-9F1F-059B18E681B8}">
      <text>
        <r>
          <rPr>
            <b/>
            <sz val="9"/>
            <color indexed="81"/>
            <rFont val="Tahoma"/>
            <family val="2"/>
          </rPr>
          <t>Ramavtalsleverantören anger namn på konsult samt bifogar CV</t>
        </r>
      </text>
    </comment>
    <comment ref="B39" authorId="0" shapeId="0" xr:uid="{3BCB6DD1-FB20-4DD3-BA5D-BCAE28A98BD3}">
      <text>
        <r>
          <rPr>
            <b/>
            <sz val="9"/>
            <color indexed="81"/>
            <rFont val="Tahoma"/>
            <family val="2"/>
          </rPr>
          <t xml:space="preserve">Kravspecifikation konsult
</t>
        </r>
        <r>
          <rPr>
            <sz val="9"/>
            <color indexed="81"/>
            <rFont val="Tahoma"/>
            <family val="2"/>
          </rPr>
          <t xml:space="preserve">Uppdrag som Testare kan avse exempelvis arbete med utförande av test samt att utvärdera testresultat och/eller testa att ett IT-system uppfyller de krav på prestanda och belastning som ställts. Detta kan vara att mäta hur väl IT-system klara denna typ av test samt att analysera testresultatet är några andra av prestandatestarens uppgifter. Det omfattar även testautomatisering d.v.s arbete med att planera inför och utföra test med programvara för automatisk testexekvering samt att analysera och rapportera testutfall.
</t>
        </r>
        <r>
          <rPr>
            <b/>
            <sz val="9"/>
            <color indexed="81"/>
            <rFont val="Tahoma"/>
            <family val="2"/>
          </rPr>
          <t xml:space="preserve">
</t>
        </r>
        <r>
          <rPr>
            <sz val="9"/>
            <color indexed="81"/>
            <rFont val="Tahoma"/>
            <family val="2"/>
          </rPr>
          <t xml:space="preserve">Konsulten ska:
- Arbetat minst 6 år som konsult inom rollen med erfarenhet av uppdrag enligt beskrivning i detta avsnitt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ISTQB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40" authorId="0" shapeId="0" xr:uid="{F9DFF86F-8F71-43E6-B59D-882F945F093B}">
      <text>
        <r>
          <rPr>
            <sz val="9"/>
            <color indexed="81"/>
            <rFont val="Tahoma"/>
            <family val="2"/>
          </rPr>
          <t xml:space="preserve">Maximalt 500 timmar per avrop
</t>
        </r>
      </text>
    </comment>
    <comment ref="C40" authorId="0" shapeId="0" xr:uid="{669CD564-DD71-44A3-AFFA-462EFF59EC44}">
      <text>
        <r>
          <rPr>
            <sz val="9"/>
            <color indexed="81"/>
            <rFont val="Tahoma"/>
            <family val="2"/>
          </rPr>
          <t>Ange om ni vill att ramavtalsleverantören ska svara med CV</t>
        </r>
        <r>
          <rPr>
            <sz val="9"/>
            <color indexed="81"/>
            <rFont val="Tahoma"/>
            <family val="2"/>
          </rPr>
          <t xml:space="preserve">
</t>
        </r>
      </text>
    </comment>
    <comment ref="D40" authorId="0" shapeId="0" xr:uid="{782A0F6A-273D-4375-925D-046969086105}">
      <text>
        <r>
          <rPr>
            <b/>
            <sz val="9"/>
            <color indexed="81"/>
            <rFont val="Tahoma"/>
            <family val="2"/>
          </rPr>
          <t>Ramavtalsleverantören anger namn på konsult samt bifogar CV</t>
        </r>
      </text>
    </comment>
  </commentList>
</comments>
</file>

<file path=xl/sharedStrings.xml><?xml version="1.0" encoding="utf-8"?>
<sst xmlns="http://schemas.openxmlformats.org/spreadsheetml/2006/main" count="150" uniqueCount="118">
  <si>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</si>
  <si>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</si>
  <si>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</si>
  <si>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</si>
  <si>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</si>
  <si>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</si>
  <si>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</si>
  <si>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</si>
  <si>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</si>
  <si>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</si>
  <si>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</si>
  <si>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</si>
  <si>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Kundens uppgifter</t>
  </si>
  <si>
    <t>Ramavtalsleverantörens uppgifter</t>
  </si>
  <si>
    <t>Ramavtalslev</t>
  </si>
  <si>
    <t>Organisationsnr</t>
  </si>
  <si>
    <t>Kontaktperson</t>
  </si>
  <si>
    <t>Telefonnummer</t>
  </si>
  <si>
    <t>E-postadress</t>
  </si>
  <si>
    <t>Fakturareferens</t>
  </si>
  <si>
    <t>Organisations nr</t>
  </si>
  <si>
    <t>Beställning inklusive Kontrakt</t>
  </si>
  <si>
    <t>Kontraktstid</t>
  </si>
  <si>
    <t>Standard e-faktura</t>
  </si>
  <si>
    <t>Org.nr</t>
  </si>
  <si>
    <t>Tel.nr.</t>
  </si>
  <si>
    <t>E-post</t>
  </si>
  <si>
    <t xml:space="preserve">Datum </t>
  </si>
  <si>
    <t>Rangordning för beställning</t>
  </si>
  <si>
    <t xml:space="preserve">Vinnande Ramavtalsleverantör </t>
  </si>
  <si>
    <t>Om vinnnande ramavtalsleverantör inte kan leverera, visa nästa i rangordningen för avropet</t>
  </si>
  <si>
    <t xml:space="preserve">Rangordnad 4:a </t>
  </si>
  <si>
    <t xml:space="preserve">Rangordnad 5:a </t>
  </si>
  <si>
    <t xml:space="preserve">Rangordnad 6:a </t>
  </si>
  <si>
    <t>Kund</t>
  </si>
  <si>
    <t>Totalsumma</t>
  </si>
  <si>
    <t xml:space="preserve">Pris per timme </t>
  </si>
  <si>
    <t>Summa</t>
  </si>
  <si>
    <t>Pris per timme</t>
  </si>
  <si>
    <t>Antal timmar</t>
  </si>
  <si>
    <t>Konsultens namn</t>
  </si>
  <si>
    <t>Uppdragsbeskrivning</t>
  </si>
  <si>
    <t>För leverans, uppdragsvillkor, viten etc. se Allmänna vilkor</t>
  </si>
  <si>
    <t xml:space="preserve">Rangordnad 7:a </t>
  </si>
  <si>
    <t xml:space="preserve">Rangordnad 8:a </t>
  </si>
  <si>
    <t xml:space="preserve">Rangordnad 9:a </t>
  </si>
  <si>
    <t>Summa rad 1</t>
  </si>
  <si>
    <t>Summa rad 2</t>
  </si>
  <si>
    <t>CV ska bifogas</t>
  </si>
  <si>
    <t>Kundens diarienr.</t>
  </si>
  <si>
    <t xml:space="preserve">Stationeringsort </t>
  </si>
  <si>
    <t>Adress för e-faktura/Peppol-ID</t>
  </si>
  <si>
    <t xml:space="preserve">Uppdraget påbörjas </t>
  </si>
  <si>
    <t>Systemutvecklare</t>
  </si>
  <si>
    <t>Testare</t>
  </si>
  <si>
    <t>2. Fyll i ditt behov av timmar per angiven konsultroll och om du önskar att leverantören skickar med CV på offererad konsult.</t>
  </si>
  <si>
    <t>3. Se i informationsrutan vilken kravspecifikation som gäller för aktuell roll.</t>
  </si>
  <si>
    <t>4. Observera att det inte är möjligt att ställa andra eller högre krav på konsulten. Om det finns behov av det ska avrop istället göras via förnyad konkurrensutsättning.</t>
  </si>
  <si>
    <t>5. Den leverantör som har det totalt lägsta priset för efterfrågad/e konsultroll/er visas som vinnande leverantör. Övriga leverantörer anges i tabellen för rangordning.</t>
  </si>
  <si>
    <t>6. Skicka mallen till den vinnande leverantören som en avropsförfrågan/beställningsunderlag. Leverantören ska svara inom 5 arbetsdagar.</t>
  </si>
  <si>
    <t>7. Leverantör som accepterar ska ange offererad konsult/konsulters namn i det blå fältet och bifoga CV om så begärts.</t>
  </si>
  <si>
    <t>8. Använd gärna denna mall som underlag till kontrakt. Ange om underskrifter ska göras digitalt eller på papper.</t>
  </si>
  <si>
    <t>9. Leverantör som avböjer ska ange orsak till det. Du skickar då vidare avropsförfrågan/beställningsunderlag till nästa leverantör enligt rangordningen.</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</si>
  <si>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</si>
  <si>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</si>
  <si>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(såsom att angiven leveranskapacitet är uppnådd), eller</t>
  </si>
  <si>
    <t>3. om Avropet avser en ersättningsanskaffning som beror på att Avropsberättigad tidigare hävt eller sagt upp ett Kontrakt och detta beror på Ramavtalsleverantören.</t>
  </si>
  <si>
    <t xml:space="preserve">1. Fyll i myndighetsuppgifter och uppdragsbeskrivning i de gula fälten. Avropsberättigad beskriver uppdraget, eventuella system och förutsättningar i beställning </t>
  </si>
  <si>
    <t>och ramavtalsleverantören ska matcha med en för uppdraget relevant konsult som uppfyller kraven.</t>
  </si>
  <si>
    <t>10. En Konsult ska påbörja uppdraget på heltid senast inom 10 arbetsdagar efter kontrakt tecknats, alternativt enligt det senare datum och/eller till den omfattning som avropsberättigad anger.</t>
  </si>
  <si>
    <t xml:space="preserve">    Leverantörerna är skyldiga att svara och att kunna leverera enligt ramavtalet, att inte göra det kan utgöra grund för vite. Vi ber er kontakta oss om detta sker.</t>
  </si>
  <si>
    <t>Experis AB</t>
  </si>
  <si>
    <t>556855-1104</t>
  </si>
  <si>
    <t>Netlight Consulting AB</t>
  </si>
  <si>
    <t>556575-6227</t>
  </si>
  <si>
    <t>ÅF Digital Solutions AB</t>
  </si>
  <si>
    <t>556866-4444</t>
  </si>
  <si>
    <t>556052-7466</t>
  </si>
  <si>
    <t>Sopra Steria Sweden AB</t>
  </si>
  <si>
    <t>556284-2319</t>
  </si>
  <si>
    <t>Combitech Aktiebolag</t>
  </si>
  <si>
    <t>556218-6790</t>
  </si>
  <si>
    <t>Sogeti Sverige AB</t>
  </si>
  <si>
    <t>556631-4687</t>
  </si>
  <si>
    <t>Nexer A Society AB</t>
  </si>
  <si>
    <t>559307-9519</t>
  </si>
  <si>
    <t>upphandlingar.evryconsulting@tietoevry.com</t>
  </si>
  <si>
    <t>Magnus Bååth</t>
  </si>
  <si>
    <t>072 228 80 90</t>
  </si>
  <si>
    <t>kammarkollegiet@afry.com</t>
  </si>
  <si>
    <t>Daniel Stafsing</t>
  </si>
  <si>
    <t>070-4921575</t>
  </si>
  <si>
    <t xml:space="preserve">kammarkollegiet-it@netlight.com </t>
  </si>
  <si>
    <t>avrop@soprasteria.com</t>
  </si>
  <si>
    <t>HiQ Public Sector AB</t>
  </si>
  <si>
    <t>559309-3726</t>
  </si>
  <si>
    <t>it-konsult.kammarkollegiet@hiq.se</t>
  </si>
  <si>
    <t>Hani Abou</t>
  </si>
  <si>
    <t>0767-010001</t>
  </si>
  <si>
    <t>public@nexerasociety.se</t>
  </si>
  <si>
    <t>svenskastatenit@se.experis.com</t>
  </si>
  <si>
    <t>Marie Mehlin</t>
  </si>
  <si>
    <t>040-660 63 73</t>
  </si>
  <si>
    <t>avropitk@sogeti.se</t>
  </si>
  <si>
    <t>Sofia Tönnberg</t>
  </si>
  <si>
    <t>070-248 92 05</t>
  </si>
  <si>
    <t xml:space="preserve">Särskild fördelningsnyckel (Dynamisk rangordning)  </t>
  </si>
  <si>
    <t>IT-konsulttjänster - Arkitektur och Utveckling</t>
  </si>
  <si>
    <t>avropa@combitech.com</t>
  </si>
  <si>
    <t>Cecilia Klinth</t>
  </si>
  <si>
    <t>070-2646374</t>
  </si>
  <si>
    <t xml:space="preserve"> </t>
  </si>
  <si>
    <t>Tietoevry Tech Services AB</t>
  </si>
  <si>
    <t>Karoline Lebzien</t>
  </si>
  <si>
    <t>David Sundberg</t>
  </si>
  <si>
    <t>070-0838121</t>
  </si>
  <si>
    <t>Max Yngwe, Jasmine Örnflo</t>
  </si>
  <si>
    <t>072 1681083, 073 2366255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</si>
</sst>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3"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8"/>
      <name val="Franklin Gothic Book"/>
      <family val="2"/>
      <scheme val="minor"/>
    </font>
    <font>
      <sz val="10"/>
      <name val="Franklin Gothic Book"/>
      <family val="2"/>
      <scheme val="minor"/>
    </font>
    <font>
      <sz val="11"/>
      <color theme="1"/>
      <name val="Franklin Gothic Book"/>
      <family val="2"/>
    </font>
    <font>
      <sz val="10"/>
      <color rgb="FF000000"/>
      <name val="Franklin Gothic Book"/>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theme="0" tint="-0.14996795556505021"/>
      </left>
      <right style="medium">
        <color theme="0" tint="-0.14996795556505021"/>
      </right>
      <top style="thin">
        <color indexed="64"/>
      </top>
      <bottom style="medium">
        <color theme="0" tint="-0.14996795556505021"/>
      </bottom>
      <diagonal/>
    </border>
  </borders>
  <cellStyleXfs count="2">
    <xf numFmtId="0" fontId="0" fillId="0" borderId="0"/>
    <xf numFmtId="0" fontId="11" fillId="0" borderId="0" applyNumberFormat="0" applyFill="0" applyBorder="0" applyAlignment="0" applyProtection="0"/>
  </cellStyleXfs>
  <cellXfs count="141">
    <xf numFmtId="0" fontId="0" fillId="0" borderId="0" xfId="0"/>
    <xf numFmtId="0" fontId="0" fillId="3" borderId="0" xfId="0" applyFill="1"/>
    <xf numFmtId="0" fontId="3"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3" fillId="3" borderId="1" xfId="0" applyNumberFormat="1" applyFont="1" applyFill="1" applyBorder="1"/>
    <xf numFmtId="164" fontId="0" fillId="3" borderId="1" xfId="0" applyNumberFormat="1" applyFont="1" applyFill="1" applyBorder="1"/>
    <xf numFmtId="0" fontId="0" fillId="3" borderId="0" xfId="0" applyFont="1" applyFill="1" applyBorder="1"/>
    <xf numFmtId="0" fontId="3" fillId="3" borderId="0" xfId="0" applyFont="1" applyFill="1" applyBorder="1" applyAlignment="1">
      <alignment wrapText="1"/>
    </xf>
    <xf numFmtId="0" fontId="3" fillId="3" borderId="0" xfId="0" applyFont="1" applyFill="1" applyBorder="1"/>
    <xf numFmtId="164" fontId="3" fillId="3" borderId="0" xfId="0" applyNumberFormat="1" applyFont="1" applyFill="1" applyBorder="1"/>
    <xf numFmtId="0" fontId="0" fillId="3" borderId="0" xfId="0" applyFill="1" applyAlignment="1"/>
    <xf numFmtId="0" fontId="7" fillId="3" borderId="0" xfId="0" applyFont="1" applyFill="1"/>
    <xf numFmtId="165" fontId="5" fillId="3" borderId="0" xfId="0" applyNumberFormat="1" applyFont="1" applyFill="1" applyBorder="1" applyAlignment="1"/>
    <xf numFmtId="0" fontId="4" fillId="3" borderId="0" xfId="0" applyFont="1" applyFill="1" applyAlignment="1"/>
    <xf numFmtId="0" fontId="0" fillId="3" borderId="6" xfId="0" applyFill="1" applyBorder="1" applyAlignment="1"/>
    <xf numFmtId="164" fontId="0" fillId="3" borderId="0" xfId="0" applyNumberFormat="1" applyFont="1" applyFill="1" applyBorder="1"/>
    <xf numFmtId="0" fontId="0" fillId="3" borderId="0" xfId="0" applyFill="1" applyAlignment="1">
      <alignment wrapText="1"/>
    </xf>
    <xf numFmtId="0" fontId="11" fillId="3" borderId="0" xfId="1" applyFill="1"/>
    <xf numFmtId="0" fontId="12" fillId="3" borderId="0" xfId="0" applyFont="1" applyFill="1"/>
    <xf numFmtId="0" fontId="13" fillId="3" borderId="0" xfId="0" applyFont="1" applyFill="1"/>
    <xf numFmtId="0" fontId="6" fillId="3" borderId="0" xfId="0" applyFont="1" applyFill="1"/>
    <xf numFmtId="0" fontId="10" fillId="3" borderId="0" xfId="0" applyFont="1" applyFill="1"/>
    <xf numFmtId="0" fontId="10" fillId="3" borderId="0" xfId="0" applyFont="1" applyFill="1" applyAlignment="1"/>
    <xf numFmtId="0" fontId="0" fillId="3" borderId="0" xfId="0" applyFill="1" applyAlignment="1">
      <alignment vertical="top"/>
    </xf>
    <xf numFmtId="0" fontId="14" fillId="3" borderId="0" xfId="0" applyFont="1" applyFill="1" applyBorder="1" applyAlignment="1"/>
    <xf numFmtId="0" fontId="14" fillId="3" borderId="0" xfId="0" applyFont="1" applyFill="1" applyAlignment="1"/>
    <xf numFmtId="0" fontId="0" fillId="2" borderId="0" xfId="0" applyFill="1" applyAlignment="1"/>
    <xf numFmtId="164" fontId="0" fillId="3" borderId="1" xfId="0" applyNumberFormat="1" applyFill="1" applyBorder="1"/>
    <xf numFmtId="164" fontId="0" fillId="3" borderId="1" xfId="0" applyNumberFormat="1" applyFill="1" applyBorder="1" applyAlignment="1"/>
    <xf numFmtId="0" fontId="0" fillId="3" borderId="14" xfId="0" applyFont="1" applyFill="1" applyBorder="1"/>
    <xf numFmtId="0" fontId="0" fillId="3" borderId="15" xfId="0" applyFont="1" applyFill="1" applyBorder="1"/>
    <xf numFmtId="0" fontId="0" fillId="3" borderId="18" xfId="0" applyFont="1" applyFill="1" applyBorder="1"/>
    <xf numFmtId="0" fontId="0" fillId="3" borderId="6" xfId="0" applyFont="1" applyFill="1" applyBorder="1"/>
    <xf numFmtId="0" fontId="0" fillId="3" borderId="19" xfId="0" applyFont="1" applyFill="1" applyBorder="1"/>
    <xf numFmtId="0" fontId="3" fillId="3" borderId="1" xfId="0" applyFont="1" applyFill="1" applyBorder="1" applyAlignment="1">
      <alignment wrapText="1"/>
    </xf>
    <xf numFmtId="0" fontId="17" fillId="3" borderId="1" xfId="0" applyFont="1" applyFill="1" applyBorder="1"/>
    <xf numFmtId="0" fontId="4" fillId="3" borderId="1" xfId="0" applyFont="1" applyFill="1" applyBorder="1"/>
    <xf numFmtId="0" fontId="18" fillId="3" borderId="0" xfId="0" applyFont="1" applyFill="1"/>
    <xf numFmtId="0" fontId="4" fillId="3" borderId="0" xfId="0" applyFont="1" applyFill="1"/>
    <xf numFmtId="0" fontId="0" fillId="3" borderId="1" xfId="0" applyFont="1" applyFill="1" applyBorder="1" applyAlignment="1">
      <alignment horizontal="center" wrapText="1"/>
    </xf>
    <xf numFmtId="0" fontId="9" fillId="3" borderId="0" xfId="0" applyFont="1" applyFill="1" applyAlignment="1">
      <alignment horizontal="left"/>
    </xf>
    <xf numFmtId="0" fontId="9"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0" xfId="0" applyFill="1" applyAlignment="1">
      <alignment horizontal="left"/>
    </xf>
    <xf numFmtId="0" fontId="0" fillId="3" borderId="11" xfId="0" applyFill="1" applyBorder="1" applyAlignment="1">
      <alignment horizontal="left"/>
    </xf>
    <xf numFmtId="0" fontId="3" fillId="3" borderId="0" xfId="0" applyFont="1" applyFill="1" applyBorder="1" applyAlignment="1">
      <alignment horizontal="center"/>
    </xf>
    <xf numFmtId="0" fontId="0" fillId="3" borderId="20" xfId="0" applyFont="1" applyFill="1" applyBorder="1"/>
    <xf numFmtId="0" fontId="0" fillId="3" borderId="1" xfId="0" applyFont="1" applyFill="1" applyBorder="1" applyAlignment="1">
      <alignment wrapText="1"/>
    </xf>
    <xf numFmtId="0" fontId="0" fillId="3" borderId="0" xfId="0" applyFont="1" applyFill="1" applyBorder="1" applyAlignment="1">
      <alignment vertical="top" wrapText="1"/>
    </xf>
    <xf numFmtId="0" fontId="0" fillId="3" borderId="22" xfId="0" applyFill="1" applyBorder="1"/>
    <xf numFmtId="0" fontId="3" fillId="3" borderId="22" xfId="0" applyFont="1" applyFill="1" applyBorder="1"/>
    <xf numFmtId="0" fontId="5" fillId="3" borderId="0" xfId="0" applyFont="1" applyFill="1" applyBorder="1" applyAlignment="1"/>
    <xf numFmtId="4" fontId="3" fillId="3" borderId="0" xfId="0" applyNumberFormat="1" applyFont="1" applyFill="1" applyBorder="1"/>
    <xf numFmtId="164" fontId="8" fillId="3" borderId="0" xfId="0" applyNumberFormat="1" applyFont="1" applyFill="1" applyBorder="1" applyAlignment="1">
      <alignment vertical="top" wrapText="1"/>
    </xf>
    <xf numFmtId="0" fontId="0" fillId="3" borderId="1" xfId="0" applyFont="1" applyFill="1" applyBorder="1"/>
    <xf numFmtId="0" fontId="3" fillId="3" borderId="16" xfId="0" applyFont="1" applyFill="1" applyBorder="1" applyAlignment="1">
      <alignment wrapText="1"/>
    </xf>
    <xf numFmtId="0" fontId="0" fillId="3" borderId="1" xfId="0" applyNumberFormat="1" applyFill="1" applyBorder="1"/>
    <xf numFmtId="0" fontId="3" fillId="3" borderId="1" xfId="0" applyFont="1" applyFill="1" applyBorder="1" applyAlignment="1">
      <alignment horizontal="left" wrapText="1"/>
    </xf>
    <xf numFmtId="0" fontId="3" fillId="3" borderId="4" xfId="0" applyFont="1" applyFill="1" applyBorder="1" applyAlignment="1">
      <alignment wrapText="1"/>
    </xf>
    <xf numFmtId="0" fontId="3" fillId="3" borderId="0" xfId="0" applyFont="1" applyFill="1" applyBorder="1" applyAlignment="1">
      <alignment horizontal="left" wrapText="1"/>
    </xf>
    <xf numFmtId="0" fontId="0" fillId="3" borderId="0" xfId="0" applyFont="1" applyFill="1" applyBorder="1" applyAlignment="1">
      <alignment horizontal="center" wrapText="1"/>
    </xf>
    <xf numFmtId="164" fontId="0" fillId="3" borderId="0" xfId="0" applyNumberFormat="1" applyFill="1"/>
    <xf numFmtId="0" fontId="20" fillId="3" borderId="0" xfId="0" applyFont="1" applyFill="1"/>
    <xf numFmtId="0" fontId="21" fillId="0" borderId="0" xfId="0" applyFont="1" applyAlignment="1">
      <alignment horizontal="left" vertical="center" indent="1"/>
    </xf>
    <xf numFmtId="0" fontId="21" fillId="0" borderId="0" xfId="0" applyFont="1"/>
    <xf numFmtId="0" fontId="0" fillId="0" borderId="0" xfId="0" applyFont="1" applyAlignment="1">
      <alignment horizontal="left"/>
    </xf>
    <xf numFmtId="0" fontId="22" fillId="0" borderId="0" xfId="0" applyFont="1" applyAlignment="1">
      <alignment horizontal="left"/>
    </xf>
    <xf numFmtId="0" fontId="0" fillId="0" borderId="23" xfId="0" applyBorder="1" applyProtection="1">
      <protection locked="0"/>
    </xf>
    <xf numFmtId="0" fontId="11" fillId="3" borderId="1" xfId="1" applyFill="1" applyBorder="1"/>
    <xf numFmtId="0" fontId="0" fillId="3" borderId="0" xfId="0" applyFill="1" applyAlignment="1">
      <alignment horizontal="left" vertical="top"/>
    </xf>
    <xf numFmtId="0" fontId="22" fillId="0" borderId="0" xfId="0" applyFont="1" applyAlignment="1">
      <alignment horizontal="left" vertical="top"/>
    </xf>
    <xf numFmtId="0" fontId="0" fillId="3" borderId="1" xfId="0" applyFill="1" applyBorder="1" applyAlignment="1">
      <alignment horizontal="left" vertical="top"/>
    </xf>
    <xf numFmtId="0" fontId="11" fillId="3" borderId="1" xfId="1" applyFill="1" applyBorder="1" applyAlignment="1">
      <alignment horizontal="left" vertical="top"/>
    </xf>
    <xf numFmtId="0" fontId="0" fillId="3" borderId="1" xfId="0" applyFill="1" applyBorder="1" applyAlignment="1">
      <alignment horizontal="center"/>
    </xf>
    <xf numFmtId="0" fontId="0" fillId="3" borderId="0" xfId="0" applyFill="1" applyAlignment="1">
      <alignment horizontal="center"/>
    </xf>
    <xf numFmtId="0" fontId="12" fillId="3" borderId="0" xfId="0" applyFont="1" applyFill="1" applyBorder="1" applyAlignment="1">
      <alignment vertical="top" wrapText="1"/>
    </xf>
    <xf numFmtId="0" fontId="0" fillId="3" borderId="0" xfId="0" applyFont="1" applyFill="1" applyBorder="1" applyAlignment="1">
      <alignment horizontal="center" vertical="top" wrapText="1"/>
    </xf>
    <xf numFmtId="0" fontId="0" fillId="3" borderId="16" xfId="0" applyFont="1" applyFill="1" applyBorder="1" applyAlignment="1" applyProtection="1">
      <protection locked="0"/>
    </xf>
    <xf numFmtId="0" fontId="0" fillId="3" borderId="1" xfId="0" applyFill="1" applyBorder="1" applyAlignment="1" applyProtection="1">
      <alignment horizontal="center"/>
      <protection locked="0"/>
    </xf>
    <xf numFmtId="0" fontId="0" fillId="4" borderId="1" xfId="0" applyFill="1" applyBorder="1" applyAlignment="1" applyProtection="1">
      <protection locked="0"/>
    </xf>
    <xf numFmtId="0" fontId="0" fillId="3" borderId="1" xfId="0" applyFill="1" applyBorder="1" applyAlignment="1">
      <alignment horizontal="left" wrapText="1"/>
    </xf>
    <xf numFmtId="0" fontId="0" fillId="0" borderId="1" xfId="0" applyBorder="1" applyAlignment="1">
      <alignment wrapText="1"/>
    </xf>
    <xf numFmtId="0" fontId="0" fillId="3" borderId="1" xfId="0" applyFill="1" applyBorder="1" applyAlignment="1">
      <alignment wrapText="1"/>
    </xf>
    <xf numFmtId="164" fontId="5" fillId="3" borderId="0" xfId="0" applyNumberFormat="1" applyFont="1" applyFill="1" applyBorder="1" applyAlignment="1">
      <alignment horizontal="center"/>
    </xf>
    <xf numFmtId="0" fontId="0" fillId="3" borderId="1" xfId="0" applyFont="1" applyFill="1" applyBorder="1" applyAlignment="1">
      <alignment horizontal="left" vertical="top" wrapText="1"/>
    </xf>
    <xf numFmtId="0" fontId="0" fillId="0" borderId="1" xfId="0" applyBorder="1" applyAlignment="1"/>
    <xf numFmtId="0" fontId="0" fillId="3" borderId="0" xfId="0" applyFill="1" applyAlignment="1">
      <alignment horizontal="left" wrapText="1"/>
    </xf>
    <xf numFmtId="0" fontId="0" fillId="3" borderId="21" xfId="0" applyFont="1" applyFill="1" applyBorder="1" applyAlignment="1" applyProtection="1">
      <alignment horizontal="center" vertical="top" wrapText="1"/>
      <protection locked="0"/>
    </xf>
    <xf numFmtId="0" fontId="0" fillId="3" borderId="14" xfId="0" applyFont="1" applyFill="1" applyBorder="1" applyAlignment="1" applyProtection="1">
      <alignment horizontal="center" vertical="top" wrapText="1"/>
      <protection locked="0"/>
    </xf>
    <xf numFmtId="0" fontId="0" fillId="3" borderId="15" xfId="0" applyFont="1" applyFill="1" applyBorder="1" applyAlignment="1" applyProtection="1">
      <alignment horizontal="center" vertical="top" wrapText="1"/>
      <protection locked="0"/>
    </xf>
    <xf numFmtId="0" fontId="0" fillId="3" borderId="17" xfId="0" applyFont="1" applyFill="1" applyBorder="1" applyAlignment="1" applyProtection="1">
      <alignment horizontal="center" vertical="top" wrapText="1"/>
      <protection locked="0"/>
    </xf>
    <xf numFmtId="0" fontId="0" fillId="3" borderId="0" xfId="0" applyFont="1" applyFill="1" applyBorder="1" applyAlignment="1" applyProtection="1">
      <alignment horizontal="center" vertical="top" wrapText="1"/>
      <protection locked="0"/>
    </xf>
    <xf numFmtId="0" fontId="0" fillId="3" borderId="18" xfId="0" applyFont="1" applyFill="1" applyBorder="1" applyAlignment="1" applyProtection="1">
      <alignment horizontal="center" vertical="top" wrapText="1"/>
      <protection locked="0"/>
    </xf>
    <xf numFmtId="0" fontId="0" fillId="3" borderId="20" xfId="0" applyFont="1" applyFill="1" applyBorder="1" applyAlignment="1" applyProtection="1">
      <alignment horizontal="center" vertical="top" wrapText="1"/>
      <protection locked="0"/>
    </xf>
    <xf numFmtId="0" fontId="0" fillId="3" borderId="6" xfId="0" applyFont="1" applyFill="1" applyBorder="1" applyAlignment="1" applyProtection="1">
      <alignment horizontal="center" vertical="top" wrapText="1"/>
      <protection locked="0"/>
    </xf>
    <xf numFmtId="0" fontId="0" fillId="3" borderId="19" xfId="0" applyFont="1" applyFill="1" applyBorder="1" applyAlignment="1" applyProtection="1">
      <alignment horizontal="center" vertical="top" wrapText="1"/>
      <protection locked="0"/>
    </xf>
    <xf numFmtId="164" fontId="3" fillId="3" borderId="1" xfId="0" applyNumberFormat="1" applyFont="1" applyFill="1" applyBorder="1" applyAlignment="1">
      <alignment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6" borderId="1" xfId="0" applyFont="1" applyFill="1" applyBorder="1" applyAlignment="1" applyProtection="1">
      <alignment horizontal="center" vertical="top" wrapText="1"/>
      <protection locked="0"/>
    </xf>
    <xf numFmtId="0" fontId="12" fillId="3" borderId="2" xfId="0" applyFont="1" applyFill="1" applyBorder="1" applyAlignment="1" applyProtection="1">
      <alignment vertical="top" wrapText="1"/>
      <protection locked="0"/>
    </xf>
    <xf numFmtId="0" fontId="12" fillId="3" borderId="5" xfId="0" applyFont="1" applyFill="1" applyBorder="1" applyAlignment="1" applyProtection="1">
      <alignment vertical="top" wrapText="1"/>
      <protection locked="0"/>
    </xf>
    <xf numFmtId="0" fontId="12" fillId="3" borderId="4" xfId="0" applyFont="1" applyFill="1" applyBorder="1" applyAlignment="1" applyProtection="1">
      <alignment vertical="top" wrapText="1"/>
      <protection locked="0"/>
    </xf>
    <xf numFmtId="0" fontId="12" fillId="3" borderId="7" xfId="0" applyFont="1" applyFill="1" applyBorder="1" applyAlignment="1" applyProtection="1">
      <alignment vertical="top" wrapText="1"/>
      <protection locked="0"/>
    </xf>
    <xf numFmtId="0" fontId="12" fillId="3" borderId="9" xfId="0" applyFont="1" applyFill="1" applyBorder="1" applyAlignment="1" applyProtection="1">
      <alignment vertical="top" wrapText="1"/>
      <protection locked="0"/>
    </xf>
    <xf numFmtId="0" fontId="12" fillId="3" borderId="10" xfId="0" applyFont="1" applyFill="1" applyBorder="1" applyAlignment="1" applyProtection="1">
      <alignment vertical="top" wrapText="1"/>
      <protection locked="0"/>
    </xf>
    <xf numFmtId="0" fontId="12" fillId="3" borderId="3" xfId="0" applyFont="1" applyFill="1" applyBorder="1" applyAlignment="1" applyProtection="1">
      <alignment vertical="top" wrapText="1"/>
      <protection locked="0"/>
    </xf>
    <xf numFmtId="0" fontId="12" fillId="3" borderId="0" xfId="0" applyFont="1" applyFill="1" applyBorder="1" applyAlignment="1" applyProtection="1">
      <alignment vertical="top" wrapText="1"/>
      <protection locked="0"/>
    </xf>
    <xf numFmtId="0" fontId="12" fillId="3" borderId="11" xfId="0" applyFont="1" applyFill="1" applyBorder="1" applyAlignment="1" applyProtection="1">
      <alignment vertical="top" wrapText="1"/>
      <protection locked="0"/>
    </xf>
    <xf numFmtId="0" fontId="12" fillId="3" borderId="8" xfId="0" applyFont="1" applyFill="1" applyBorder="1" applyAlignment="1" applyProtection="1">
      <alignment vertical="top" wrapText="1"/>
      <protection locked="0"/>
    </xf>
    <xf numFmtId="0" fontId="12" fillId="3" borderId="12" xfId="0" applyFont="1" applyFill="1" applyBorder="1" applyAlignment="1" applyProtection="1">
      <alignment vertical="top" wrapText="1"/>
      <protection locked="0"/>
    </xf>
    <xf numFmtId="0" fontId="12" fillId="3" borderId="13" xfId="0" applyFont="1" applyFill="1" applyBorder="1" applyAlignment="1" applyProtection="1">
      <alignment vertical="top" wrapText="1"/>
      <protection locked="0"/>
    </xf>
    <xf numFmtId="0" fontId="3" fillId="3" borderId="21" xfId="0" applyFont="1" applyFill="1" applyBorder="1" applyAlignment="1">
      <alignment horizontal="center"/>
    </xf>
    <xf numFmtId="0" fontId="3" fillId="3" borderId="14" xfId="0" applyFont="1" applyFill="1" applyBorder="1" applyAlignment="1">
      <alignment horizontal="center"/>
    </xf>
    <xf numFmtId="0" fontId="1" fillId="3" borderId="1" xfId="0" applyFont="1" applyFill="1" applyBorder="1" applyAlignment="1">
      <alignment horizontal="left" vertical="top" wrapText="1"/>
    </xf>
    <xf numFmtId="0" fontId="0" fillId="3" borderId="0" xfId="0" applyFill="1" applyAlignment="1">
      <alignment horizontal="center"/>
    </xf>
    <xf numFmtId="0" fontId="2" fillId="3" borderId="1" xfId="0" applyFont="1" applyFill="1" applyBorder="1" applyAlignment="1">
      <alignment horizontal="left" vertical="top" wrapText="1"/>
    </xf>
    <xf numFmtId="0" fontId="0" fillId="3" borderId="1" xfId="0" applyFill="1" applyBorder="1" applyAlignment="1" applyProtection="1">
      <alignment horizontal="center"/>
      <protection locked="0"/>
    </xf>
    <xf numFmtId="0" fontId="3" fillId="5" borderId="1" xfId="0" applyFont="1" applyFill="1" applyBorder="1" applyAlignment="1">
      <alignment horizontal="left" wrapText="1"/>
    </xf>
    <xf numFmtId="0" fontId="3" fillId="3" borderId="21" xfId="0" applyFont="1" applyFill="1" applyBorder="1" applyAlignment="1">
      <alignment horizontal="center" wrapText="1"/>
    </xf>
    <xf numFmtId="0" fontId="3" fillId="3" borderId="14" xfId="0" applyFont="1" applyFill="1" applyBorder="1" applyAlignment="1">
      <alignment horizontal="center" wrapText="1"/>
    </xf>
    <xf numFmtId="164" fontId="8" fillId="3" borderId="17" xfId="0" applyNumberFormat="1" applyFont="1" applyFill="1" applyBorder="1" applyAlignment="1"/>
    <xf numFmtId="0" fontId="0" fillId="0" borderId="0" xfId="0" applyAlignment="1"/>
    <xf numFmtId="0" fontId="0" fillId="3" borderId="2" xfId="0" applyFont="1" applyFill="1" applyBorder="1" applyAlignment="1">
      <alignment horizontal="center" wrapText="1"/>
    </xf>
    <xf numFmtId="0" fontId="0" fillId="0" borderId="4" xfId="0" applyBorder="1" applyAlignment="1">
      <alignment horizontal="center" wrapText="1"/>
    </xf>
    <xf numFmtId="0" fontId="8" fillId="3" borderId="20" xfId="0" applyFont="1" applyFill="1" applyBorder="1" applyAlignment="1">
      <alignment vertical="top" wrapText="1"/>
    </xf>
    <xf numFmtId="0" fontId="8" fillId="3" borderId="6" xfId="0" applyFont="1" applyFill="1" applyBorder="1" applyAlignment="1">
      <alignment vertical="top" wrapText="1"/>
    </xf>
    <xf numFmtId="0" fontId="8" fillId="3" borderId="19" xfId="0" applyFont="1" applyFill="1" applyBorder="1" applyAlignment="1">
      <alignment vertical="top" wrapText="1"/>
    </xf>
    <xf numFmtId="0" fontId="8" fillId="3" borderId="21"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8" fillId="3" borderId="17" xfId="0" applyFont="1" applyFill="1" applyBorder="1" applyAlignment="1">
      <alignment vertical="top" wrapText="1"/>
    </xf>
    <xf numFmtId="0" fontId="8" fillId="3" borderId="0" xfId="0" applyFont="1" applyFill="1" applyBorder="1" applyAlignment="1">
      <alignment vertical="top" wrapText="1"/>
    </xf>
    <xf numFmtId="0" fontId="8" fillId="3" borderId="18" xfId="0" applyFont="1" applyFill="1" applyBorder="1" applyAlignment="1">
      <alignment vertical="top" wrapText="1"/>
    </xf>
    <xf numFmtId="0" fontId="0" fillId="3" borderId="2" xfId="0" applyFill="1" applyBorder="1" applyAlignment="1"/>
    <xf numFmtId="0" fontId="0" fillId="0" borderId="4" xfId="0" applyBorder="1" applyAlignment="1"/>
  </cellXfs>
  <cellStyles count="2">
    <cellStyle name="Hyperlänk" xfId="1" builtinId="8"/>
    <cellStyle name="Normal" xfId="0" builtinId="0" customBuiltin="1"/>
  </cellStyles>
  <dxfs count="31">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vropa@combitech.com" TargetMode="External"/><Relationship Id="rId2" Type="http://schemas.openxmlformats.org/officeDocument/2006/relationships/hyperlink" Target="mailto:public@nexerasociety.se" TargetMode="External"/><Relationship Id="rId1" Type="http://schemas.openxmlformats.org/officeDocument/2006/relationships/hyperlink" Target="mailto:upphandlingar.evryconsulting@tietoevry.co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N71"/>
  <sheetViews>
    <sheetView zoomScale="85" zoomScaleNormal="85" workbookViewId="0">
      <selection activeCell="D20" sqref="D20:L30"/>
    </sheetView>
  </sheetViews>
  <sheetFormatPr defaultColWidth="9" defaultRowHeight="13.5" x14ac:dyDescent="0.35"/>
  <cols>
    <col min="1" max="1" width="1.5" style="3" customWidth="1"/>
    <col min="2" max="2" width="11.75" style="3" customWidth="1"/>
    <col min="3" max="3" width="13.5" style="3" customWidth="1"/>
    <col min="4" max="4" width="10.5" style="3" customWidth="1"/>
    <col min="5" max="5" width="11" style="3" customWidth="1"/>
    <col min="6" max="6" width="10.25" style="3" customWidth="1"/>
    <col min="7" max="7" width="4.33203125" style="3" customWidth="1"/>
    <col min="8" max="8" width="15.33203125" style="3" customWidth="1"/>
    <col min="9" max="9" width="1.33203125" style="3" customWidth="1"/>
    <col min="10" max="10" width="11.08203125" style="3" customWidth="1"/>
    <col min="11" max="11" width="19" style="3" customWidth="1"/>
    <col min="12" max="12" width="5.33203125" style="3" customWidth="1"/>
    <col min="13" max="13" width="15" style="3" customWidth="1"/>
    <col min="14" max="16384" width="9" style="3"/>
  </cols>
  <sheetData>
    <row r="1" spans="2:13" x14ac:dyDescent="0.35">
      <c r="C1" s="1"/>
      <c r="D1" s="1"/>
      <c r="E1" s="1"/>
      <c r="F1" s="1"/>
      <c r="G1" s="1"/>
      <c r="H1" s="1"/>
      <c r="I1" s="20"/>
      <c r="J1" s="21"/>
      <c r="K1" s="1"/>
      <c r="L1" s="1"/>
      <c r="M1" s="1"/>
    </row>
    <row r="2" spans="2:13" ht="24.75" customHeight="1" x14ac:dyDescent="0.9">
      <c r="B2" s="40" t="s">
        <v>21</v>
      </c>
      <c r="C2" s="22"/>
      <c r="D2" s="1"/>
      <c r="E2" s="1"/>
      <c r="F2" s="1"/>
      <c r="G2" s="1"/>
      <c r="H2" s="43" t="s">
        <v>49</v>
      </c>
      <c r="I2" s="44"/>
      <c r="J2" s="122"/>
      <c r="K2" s="122"/>
      <c r="L2" s="122"/>
      <c r="M2" s="1"/>
    </row>
    <row r="3" spans="2:13" ht="22.5" x14ac:dyDescent="0.45">
      <c r="B3" s="41" t="s">
        <v>107</v>
      </c>
      <c r="C3" s="23"/>
      <c r="D3" s="1"/>
      <c r="E3" s="1"/>
      <c r="F3" s="1"/>
      <c r="G3" s="1"/>
      <c r="H3" s="45" t="s">
        <v>27</v>
      </c>
      <c r="I3" s="46"/>
      <c r="J3" s="122"/>
      <c r="K3" s="122"/>
      <c r="L3" s="122"/>
    </row>
    <row r="4" spans="2:13" ht="22.5" x14ac:dyDescent="0.45">
      <c r="B4" s="41" t="s">
        <v>106</v>
      </c>
      <c r="C4" s="23"/>
      <c r="D4" s="1"/>
      <c r="E4" s="1"/>
      <c r="F4" s="1"/>
      <c r="G4" s="1"/>
      <c r="H4" s="45" t="s">
        <v>22</v>
      </c>
      <c r="I4" s="45"/>
      <c r="J4" s="122"/>
      <c r="K4" s="122"/>
      <c r="L4" s="122"/>
    </row>
    <row r="5" spans="2:13" ht="14.25" customHeight="1" x14ac:dyDescent="0.45">
      <c r="B5" s="23"/>
      <c r="C5" s="23"/>
      <c r="D5" s="1"/>
      <c r="E5" s="1"/>
      <c r="F5" s="1"/>
      <c r="G5" s="1"/>
      <c r="H5" s="1"/>
    </row>
    <row r="6" spans="2:13" ht="15" x14ac:dyDescent="0.4">
      <c r="B6" s="24" t="s">
        <v>12</v>
      </c>
      <c r="C6" s="24"/>
      <c r="D6" s="1"/>
      <c r="E6" s="1"/>
      <c r="H6" s="25" t="s">
        <v>13</v>
      </c>
      <c r="J6" s="1"/>
      <c r="M6" s="25"/>
    </row>
    <row r="7" spans="2:13" x14ac:dyDescent="0.35">
      <c r="B7" s="1" t="s">
        <v>34</v>
      </c>
      <c r="C7" s="1"/>
      <c r="D7" s="105"/>
      <c r="E7" s="106"/>
      <c r="F7" s="107"/>
      <c r="H7" s="13" t="s">
        <v>14</v>
      </c>
      <c r="I7" s="121" t="str">
        <f>'Prismatris '!B33</f>
        <v>Vinnande anbud</v>
      </c>
      <c r="J7" s="86"/>
      <c r="K7" s="86"/>
      <c r="L7" s="86"/>
    </row>
    <row r="8" spans="2:13" x14ac:dyDescent="0.35">
      <c r="B8" s="1" t="s">
        <v>15</v>
      </c>
      <c r="C8" s="1"/>
      <c r="D8" s="105"/>
      <c r="E8" s="106"/>
      <c r="F8" s="107"/>
      <c r="H8" s="13" t="s">
        <v>24</v>
      </c>
      <c r="I8" s="119" t="s">
        <v>111</v>
      </c>
      <c r="J8" s="86"/>
      <c r="K8" s="86"/>
      <c r="L8" s="86"/>
    </row>
    <row r="9" spans="2:13" x14ac:dyDescent="0.35">
      <c r="B9" s="1" t="s">
        <v>16</v>
      </c>
      <c r="C9" s="1"/>
      <c r="D9" s="105"/>
      <c r="E9" s="106"/>
      <c r="F9" s="107"/>
      <c r="H9" s="13" t="s">
        <v>16</v>
      </c>
      <c r="I9" s="121" t="str">
        <f>'Prismatris '!B35</f>
        <v/>
      </c>
      <c r="J9" s="86"/>
      <c r="K9" s="86"/>
      <c r="L9" s="86"/>
    </row>
    <row r="10" spans="2:13" x14ac:dyDescent="0.35">
      <c r="B10" s="1" t="s">
        <v>17</v>
      </c>
      <c r="C10" s="1"/>
      <c r="D10" s="105"/>
      <c r="E10" s="106"/>
      <c r="F10" s="107"/>
      <c r="H10" s="13" t="s">
        <v>25</v>
      </c>
      <c r="I10" s="121" t="str">
        <f>'Prismatris '!B36</f>
        <v/>
      </c>
      <c r="J10" s="86"/>
      <c r="K10" s="86"/>
      <c r="L10" s="86"/>
    </row>
    <row r="11" spans="2:13" ht="13.5" customHeight="1" x14ac:dyDescent="0.35">
      <c r="B11" s="1" t="s">
        <v>18</v>
      </c>
      <c r="C11" s="1"/>
      <c r="D11" s="105"/>
      <c r="E11" s="106"/>
      <c r="F11" s="107"/>
      <c r="H11" s="13" t="s">
        <v>26</v>
      </c>
      <c r="I11" s="121" t="str">
        <f>'Prismatris '!B37</f>
        <v/>
      </c>
      <c r="J11" s="86"/>
      <c r="K11" s="86"/>
      <c r="L11" s="86"/>
    </row>
    <row r="12" spans="2:13" ht="27" x14ac:dyDescent="0.5">
      <c r="B12" s="26" t="s">
        <v>51</v>
      </c>
      <c r="C12" s="26"/>
      <c r="D12" s="105"/>
      <c r="E12" s="106"/>
      <c r="F12" s="107"/>
      <c r="G12" s="1"/>
      <c r="H12" s="120"/>
      <c r="I12" s="120"/>
      <c r="J12" s="120"/>
      <c r="M12" s="27"/>
    </row>
    <row r="13" spans="2:13" ht="15" customHeight="1" x14ac:dyDescent="0.5">
      <c r="B13" s="1" t="s">
        <v>23</v>
      </c>
      <c r="C13" s="1"/>
      <c r="D13" s="105"/>
      <c r="E13" s="106"/>
      <c r="F13" s="107"/>
      <c r="H13" s="120" t="s">
        <v>111</v>
      </c>
      <c r="I13" s="120"/>
      <c r="J13" s="120"/>
      <c r="K13" s="53"/>
      <c r="L13" s="53"/>
      <c r="M13" s="28"/>
    </row>
    <row r="14" spans="2:13" x14ac:dyDescent="0.35">
      <c r="B14" s="1" t="s">
        <v>19</v>
      </c>
      <c r="C14" s="1"/>
      <c r="D14" s="105" t="s">
        <v>111</v>
      </c>
      <c r="E14" s="106"/>
      <c r="F14" s="107"/>
      <c r="H14" s="53"/>
      <c r="I14" s="53"/>
      <c r="J14" s="53"/>
      <c r="K14" s="53"/>
      <c r="L14" s="53"/>
    </row>
    <row r="15" spans="2:13" x14ac:dyDescent="0.35">
      <c r="B15" s="48" t="s">
        <v>52</v>
      </c>
      <c r="C15" s="49"/>
      <c r="D15" s="105"/>
      <c r="E15" s="106"/>
      <c r="F15" s="107"/>
      <c r="H15" s="53"/>
      <c r="I15" s="53"/>
      <c r="J15" s="53"/>
      <c r="K15" s="53"/>
      <c r="L15" s="53"/>
    </row>
    <row r="16" spans="2:13" ht="13.5" customHeight="1" x14ac:dyDescent="0.35">
      <c r="B16" s="1" t="s">
        <v>50</v>
      </c>
      <c r="C16" s="1"/>
      <c r="D16" s="108"/>
      <c r="E16" s="109"/>
      <c r="F16" s="110"/>
      <c r="H16" s="91" t="s">
        <v>42</v>
      </c>
      <c r="I16" s="91"/>
      <c r="J16" s="91"/>
      <c r="K16" s="53"/>
      <c r="L16" s="53"/>
    </row>
    <row r="17" spans="2:13" x14ac:dyDescent="0.35">
      <c r="B17" s="1"/>
      <c r="C17" s="1"/>
      <c r="D17" s="111"/>
      <c r="E17" s="112"/>
      <c r="F17" s="113"/>
      <c r="H17" s="91"/>
      <c r="I17" s="91"/>
      <c r="J17" s="91"/>
      <c r="K17" s="53"/>
      <c r="L17" s="53"/>
    </row>
    <row r="18" spans="2:13" x14ac:dyDescent="0.35">
      <c r="B18" s="1"/>
      <c r="C18" s="1"/>
      <c r="D18" s="114"/>
      <c r="E18" s="115"/>
      <c r="F18" s="116"/>
      <c r="H18" s="53"/>
      <c r="I18" s="53"/>
      <c r="J18" s="53"/>
      <c r="K18" s="53"/>
      <c r="L18" s="53"/>
    </row>
    <row r="19" spans="2:13" ht="14" thickBot="1" x14ac:dyDescent="0.4">
      <c r="B19" s="1"/>
      <c r="C19" s="1"/>
      <c r="D19" s="80"/>
      <c r="E19" s="80"/>
      <c r="F19" s="80"/>
      <c r="H19" s="81"/>
      <c r="I19" s="81"/>
      <c r="J19" s="81"/>
      <c r="K19" s="81"/>
      <c r="L19" s="81"/>
    </row>
    <row r="20" spans="2:13" x14ac:dyDescent="0.35">
      <c r="B20" s="1" t="s">
        <v>41</v>
      </c>
      <c r="C20" s="1"/>
      <c r="D20" s="92"/>
      <c r="E20" s="93"/>
      <c r="F20" s="93"/>
      <c r="G20" s="93"/>
      <c r="H20" s="93"/>
      <c r="I20" s="93"/>
      <c r="J20" s="93"/>
      <c r="K20" s="93"/>
      <c r="L20" s="94"/>
    </row>
    <row r="21" spans="2:13" x14ac:dyDescent="0.35">
      <c r="B21" s="1"/>
      <c r="C21" s="1"/>
      <c r="D21" s="95"/>
      <c r="E21" s="96"/>
      <c r="F21" s="96"/>
      <c r="G21" s="96"/>
      <c r="H21" s="96"/>
      <c r="I21" s="96"/>
      <c r="J21" s="96"/>
      <c r="K21" s="96"/>
      <c r="L21" s="97"/>
    </row>
    <row r="22" spans="2:13" x14ac:dyDescent="0.35">
      <c r="B22" s="1"/>
      <c r="C22" s="1"/>
      <c r="D22" s="95"/>
      <c r="E22" s="96"/>
      <c r="F22" s="96"/>
      <c r="G22" s="96"/>
      <c r="H22" s="96"/>
      <c r="I22" s="96"/>
      <c r="J22" s="96"/>
      <c r="K22" s="96"/>
      <c r="L22" s="97"/>
    </row>
    <row r="23" spans="2:13" x14ac:dyDescent="0.35">
      <c r="B23" s="1"/>
      <c r="C23" s="1"/>
      <c r="D23" s="95"/>
      <c r="E23" s="96"/>
      <c r="F23" s="96"/>
      <c r="G23" s="96"/>
      <c r="H23" s="96"/>
      <c r="I23" s="96"/>
      <c r="J23" s="96"/>
      <c r="K23" s="96"/>
      <c r="L23" s="97"/>
    </row>
    <row r="24" spans="2:13" x14ac:dyDescent="0.35">
      <c r="B24" s="1"/>
      <c r="C24" s="1"/>
      <c r="D24" s="95"/>
      <c r="E24" s="96"/>
      <c r="F24" s="96"/>
      <c r="G24" s="96"/>
      <c r="H24" s="96"/>
      <c r="I24" s="96"/>
      <c r="J24" s="96"/>
      <c r="K24" s="96"/>
      <c r="L24" s="97"/>
    </row>
    <row r="25" spans="2:13" x14ac:dyDescent="0.35">
      <c r="B25" s="1"/>
      <c r="C25" s="1"/>
      <c r="D25" s="95"/>
      <c r="E25" s="96"/>
      <c r="F25" s="96"/>
      <c r="G25" s="96"/>
      <c r="H25" s="96"/>
      <c r="I25" s="96"/>
      <c r="J25" s="96"/>
      <c r="K25" s="96"/>
      <c r="L25" s="97"/>
    </row>
    <row r="26" spans="2:13" x14ac:dyDescent="0.35">
      <c r="B26" s="1"/>
      <c r="C26" s="1"/>
      <c r="D26" s="95"/>
      <c r="E26" s="96"/>
      <c r="F26" s="96"/>
      <c r="G26" s="96"/>
      <c r="H26" s="96"/>
      <c r="I26" s="96"/>
      <c r="J26" s="96"/>
      <c r="K26" s="96"/>
      <c r="L26" s="97"/>
    </row>
    <row r="27" spans="2:13" x14ac:dyDescent="0.35">
      <c r="B27" s="1"/>
      <c r="C27" s="1"/>
      <c r="D27" s="95"/>
      <c r="E27" s="96"/>
      <c r="F27" s="96"/>
      <c r="G27" s="96"/>
      <c r="H27" s="96"/>
      <c r="I27" s="96"/>
      <c r="J27" s="96"/>
      <c r="K27" s="96"/>
      <c r="L27" s="97"/>
    </row>
    <row r="28" spans="2:13" x14ac:dyDescent="0.35">
      <c r="B28" s="1"/>
      <c r="C28" s="1"/>
      <c r="D28" s="95"/>
      <c r="E28" s="96"/>
      <c r="F28" s="96"/>
      <c r="G28" s="96"/>
      <c r="H28" s="96"/>
      <c r="I28" s="96"/>
      <c r="J28" s="96"/>
      <c r="K28" s="96"/>
      <c r="L28" s="97"/>
    </row>
    <row r="29" spans="2:13" x14ac:dyDescent="0.35">
      <c r="B29" s="1"/>
      <c r="C29" s="1"/>
      <c r="D29" s="95"/>
      <c r="E29" s="96"/>
      <c r="F29" s="96"/>
      <c r="G29" s="96"/>
      <c r="H29" s="96"/>
      <c r="I29" s="96"/>
      <c r="J29" s="96"/>
      <c r="K29" s="96"/>
      <c r="L29" s="97"/>
    </row>
    <row r="30" spans="2:13" ht="14" thickBot="1" x14ac:dyDescent="0.4">
      <c r="B30" s="13"/>
      <c r="C30" s="1"/>
      <c r="D30" s="98"/>
      <c r="E30" s="99"/>
      <c r="F30" s="99"/>
      <c r="G30" s="99"/>
      <c r="H30" s="99"/>
      <c r="I30" s="99"/>
      <c r="J30" s="99"/>
      <c r="K30" s="99"/>
      <c r="L30" s="100"/>
      <c r="M30" s="1"/>
    </row>
    <row r="31" spans="2:13" x14ac:dyDescent="0.35">
      <c r="B31" s="13"/>
      <c r="C31" s="1"/>
      <c r="D31" s="1"/>
      <c r="E31" s="1"/>
      <c r="F31" s="1"/>
      <c r="G31" s="1"/>
      <c r="H31" s="1"/>
      <c r="I31" s="1"/>
      <c r="J31" s="1"/>
      <c r="M31" s="1"/>
    </row>
    <row r="32" spans="2:13" ht="14" thickBot="1" x14ac:dyDescent="0.4"/>
    <row r="33" spans="2:14" x14ac:dyDescent="0.35">
      <c r="B33" s="124" t="s">
        <v>53</v>
      </c>
      <c r="C33" s="125"/>
      <c r="D33" s="125"/>
      <c r="E33" s="125"/>
      <c r="F33" s="32"/>
      <c r="G33" s="32"/>
      <c r="H33" s="32"/>
      <c r="I33" s="32"/>
      <c r="J33" s="32"/>
      <c r="K33" s="32"/>
      <c r="L33" s="33"/>
    </row>
    <row r="34" spans="2:14" x14ac:dyDescent="0.35">
      <c r="B34" s="60" t="s">
        <v>39</v>
      </c>
      <c r="C34" s="63" t="s">
        <v>48</v>
      </c>
      <c r="D34" s="123" t="s">
        <v>40</v>
      </c>
      <c r="E34" s="123"/>
      <c r="F34" s="123"/>
      <c r="G34" s="64"/>
      <c r="H34" s="62" t="s">
        <v>10</v>
      </c>
      <c r="I34" s="9"/>
      <c r="J34" s="9"/>
      <c r="K34" s="50"/>
      <c r="L34" s="34"/>
      <c r="M34" s="9"/>
      <c r="N34" s="9"/>
    </row>
    <row r="35" spans="2:14" x14ac:dyDescent="0.35">
      <c r="B35" s="82"/>
      <c r="C35" s="83"/>
      <c r="D35" s="104"/>
      <c r="E35" s="104"/>
      <c r="F35" s="104"/>
      <c r="G35" s="65"/>
      <c r="H35" s="7">
        <f>'Prismatris '!N11</f>
        <v>0</v>
      </c>
      <c r="I35" s="9"/>
      <c r="J35" s="9"/>
      <c r="K35" s="9"/>
      <c r="L35" s="34"/>
      <c r="M35" s="9"/>
      <c r="N35" s="9"/>
    </row>
    <row r="36" spans="2:14" x14ac:dyDescent="0.35">
      <c r="B36" s="82"/>
      <c r="C36" s="83"/>
      <c r="D36" s="104"/>
      <c r="E36" s="104"/>
      <c r="F36" s="104"/>
      <c r="G36" s="65"/>
      <c r="H36" s="7">
        <f>'Prismatris '!N12</f>
        <v>0</v>
      </c>
      <c r="I36" s="9"/>
      <c r="J36" s="9"/>
      <c r="K36" s="9"/>
      <c r="L36" s="34"/>
      <c r="M36" s="9"/>
      <c r="N36" s="9"/>
    </row>
    <row r="37" spans="2:14" ht="14" thickBot="1" x14ac:dyDescent="0.4">
      <c r="B37" s="51"/>
      <c r="C37" s="35"/>
      <c r="D37" s="35"/>
      <c r="E37" s="35"/>
      <c r="F37" s="35"/>
      <c r="G37" s="35"/>
      <c r="H37" s="35"/>
      <c r="I37" s="35"/>
      <c r="J37" s="35"/>
      <c r="K37" s="35"/>
      <c r="L37" s="36"/>
    </row>
    <row r="38" spans="2:14" ht="14" thickBot="1" x14ac:dyDescent="0.4">
      <c r="C38" s="9"/>
      <c r="D38" s="9"/>
      <c r="E38" s="9"/>
      <c r="F38" s="9"/>
      <c r="G38" s="9"/>
      <c r="H38" s="9"/>
      <c r="I38" s="9"/>
      <c r="J38" s="9"/>
      <c r="K38" s="9"/>
    </row>
    <row r="39" spans="2:14" x14ac:dyDescent="0.35">
      <c r="B39" s="117" t="s">
        <v>54</v>
      </c>
      <c r="C39" s="118"/>
      <c r="D39" s="118"/>
      <c r="E39" s="118"/>
      <c r="F39" s="32"/>
      <c r="G39" s="32"/>
      <c r="H39" s="32"/>
      <c r="I39" s="32"/>
      <c r="J39" s="32"/>
      <c r="K39" s="32"/>
      <c r="L39" s="33"/>
    </row>
    <row r="40" spans="2:14" ht="13.5" customHeight="1" x14ac:dyDescent="0.35">
      <c r="B40" s="60" t="s">
        <v>39</v>
      </c>
      <c r="C40" s="63" t="s">
        <v>48</v>
      </c>
      <c r="D40" s="123" t="s">
        <v>40</v>
      </c>
      <c r="E40" s="123"/>
      <c r="F40" s="123"/>
      <c r="G40" s="64"/>
      <c r="H40" s="62" t="s">
        <v>10</v>
      </c>
      <c r="I40" s="9"/>
      <c r="J40" s="9"/>
      <c r="K40" s="9"/>
      <c r="L40" s="34"/>
    </row>
    <row r="41" spans="2:14" x14ac:dyDescent="0.35">
      <c r="B41" s="82"/>
      <c r="C41" s="83"/>
      <c r="D41" s="104"/>
      <c r="E41" s="104"/>
      <c r="F41" s="104"/>
      <c r="G41" s="65"/>
      <c r="H41" s="7">
        <f>'Prismatris '!N19</f>
        <v>0</v>
      </c>
      <c r="I41" s="9"/>
      <c r="J41" s="9"/>
      <c r="K41" s="9"/>
      <c r="L41" s="34"/>
    </row>
    <row r="42" spans="2:14" x14ac:dyDescent="0.35">
      <c r="B42" s="82"/>
      <c r="C42" s="83"/>
      <c r="D42" s="104"/>
      <c r="E42" s="104"/>
      <c r="F42" s="104"/>
      <c r="G42" s="65"/>
      <c r="H42" s="7">
        <f>'Prismatris '!N20</f>
        <v>0</v>
      </c>
      <c r="I42" s="9"/>
      <c r="J42" s="9"/>
      <c r="K42" s="9"/>
      <c r="L42" s="34"/>
    </row>
    <row r="43" spans="2:14" ht="14" thickBot="1" x14ac:dyDescent="0.4">
      <c r="B43" s="51"/>
      <c r="C43" s="35"/>
      <c r="D43" s="35"/>
      <c r="E43" s="35"/>
      <c r="F43" s="35"/>
      <c r="G43" s="35"/>
      <c r="H43" s="35"/>
      <c r="I43" s="35"/>
      <c r="J43" s="35"/>
      <c r="K43" s="35"/>
      <c r="L43" s="36"/>
    </row>
    <row r="44" spans="2:14" x14ac:dyDescent="0.35">
      <c r="B44" s="67">
        <f>SUM(B35:B36,B41:B42)</f>
        <v>0</v>
      </c>
      <c r="C44" s="9"/>
      <c r="D44" s="9"/>
      <c r="E44" s="9"/>
      <c r="F44" s="9"/>
      <c r="G44" s="9"/>
      <c r="H44" s="9"/>
      <c r="I44" s="9"/>
      <c r="J44" s="9"/>
      <c r="K44" s="9"/>
    </row>
    <row r="45" spans="2:14" x14ac:dyDescent="0.35">
      <c r="D45" s="102" t="s">
        <v>29</v>
      </c>
      <c r="E45" s="103"/>
      <c r="F45" s="89" t="str">
        <f>'Prismatris '!B33</f>
        <v>Vinnande anbud</v>
      </c>
      <c r="G45" s="90"/>
      <c r="H45" s="90"/>
      <c r="I45" s="90"/>
      <c r="J45" s="90"/>
    </row>
    <row r="46" spans="2:14" x14ac:dyDescent="0.35">
      <c r="D46" s="102"/>
      <c r="E46" s="103"/>
      <c r="F46" s="89" t="str">
        <f>'Prismatris '!B34</f>
        <v/>
      </c>
      <c r="G46" s="90"/>
      <c r="H46" s="90"/>
      <c r="I46" s="90"/>
      <c r="J46" s="90"/>
    </row>
    <row r="47" spans="2:14" x14ac:dyDescent="0.35">
      <c r="D47" s="102"/>
      <c r="E47" s="103"/>
      <c r="F47" s="89" t="str">
        <f>'Prismatris '!B35</f>
        <v/>
      </c>
      <c r="G47" s="90"/>
      <c r="H47" s="90"/>
      <c r="I47" s="90"/>
      <c r="J47" s="90"/>
    </row>
    <row r="48" spans="2:14" x14ac:dyDescent="0.35">
      <c r="D48" s="102"/>
      <c r="E48" s="103"/>
      <c r="F48" s="89" t="str">
        <f>'Prismatris '!B36</f>
        <v/>
      </c>
      <c r="G48" s="90"/>
      <c r="H48" s="90"/>
      <c r="I48" s="90"/>
      <c r="J48" s="90"/>
    </row>
    <row r="49" spans="3:11" x14ac:dyDescent="0.35">
      <c r="D49" s="102"/>
      <c r="E49" s="103"/>
      <c r="F49" s="89" t="str">
        <f>'Prismatris '!B37</f>
        <v/>
      </c>
      <c r="G49" s="90"/>
      <c r="H49" s="90"/>
      <c r="I49" s="90"/>
      <c r="J49" s="90"/>
    </row>
    <row r="50" spans="3:11" ht="15" x14ac:dyDescent="0.4">
      <c r="C50" s="47"/>
      <c r="D50" s="47"/>
      <c r="E50" s="14">
        <f>SUM(E45:E46)</f>
        <v>0</v>
      </c>
      <c r="F50" s="13"/>
      <c r="H50" s="13"/>
      <c r="I50" s="13"/>
      <c r="J50" s="13"/>
      <c r="K50" s="13"/>
    </row>
    <row r="51" spans="3:11" ht="17.5" customHeight="1" x14ac:dyDescent="0.4">
      <c r="C51" s="47"/>
      <c r="D51" s="47"/>
      <c r="E51" s="13"/>
      <c r="F51" s="56" t="s">
        <v>2</v>
      </c>
      <c r="G51" s="88">
        <f>'Prismatris '!E37</f>
        <v>0</v>
      </c>
      <c r="H51" s="88"/>
      <c r="J51" s="15"/>
      <c r="K51" s="15"/>
    </row>
    <row r="52" spans="3:11" ht="20" x14ac:dyDescent="0.4">
      <c r="C52" s="16" t="s">
        <v>3</v>
      </c>
      <c r="D52" s="16"/>
      <c r="E52" s="13"/>
      <c r="F52" s="13"/>
      <c r="G52" s="13"/>
      <c r="H52" s="13"/>
      <c r="I52" s="13"/>
      <c r="J52" s="13"/>
      <c r="K52" s="13"/>
    </row>
    <row r="53" spans="3:11" x14ac:dyDescent="0.35">
      <c r="C53" s="13" t="s">
        <v>4</v>
      </c>
      <c r="D53" s="13"/>
      <c r="E53" s="13"/>
      <c r="F53" s="101" t="str">
        <f>'Prismatris '!B40</f>
        <v/>
      </c>
      <c r="G53" s="86"/>
      <c r="H53" s="86"/>
      <c r="I53" s="47"/>
      <c r="J53" s="31">
        <f>'Prismatris '!D40</f>
        <v>0</v>
      </c>
      <c r="K53" s="47"/>
    </row>
    <row r="54" spans="3:11" x14ac:dyDescent="0.35">
      <c r="C54" s="13" t="s">
        <v>5</v>
      </c>
      <c r="D54" s="13"/>
      <c r="E54" s="13"/>
      <c r="F54" s="87" t="str">
        <f>'Prismatris '!B41</f>
        <v/>
      </c>
      <c r="G54" s="86"/>
      <c r="H54" s="86"/>
      <c r="I54" s="47"/>
      <c r="J54" s="31">
        <f>'Prismatris '!D41</f>
        <v>0</v>
      </c>
      <c r="K54" s="47"/>
    </row>
    <row r="55" spans="3:11" x14ac:dyDescent="0.35">
      <c r="C55" s="13" t="s">
        <v>6</v>
      </c>
      <c r="D55" s="13"/>
      <c r="E55" s="13"/>
      <c r="F55" s="87" t="str">
        <f>'Prismatris '!B42</f>
        <v/>
      </c>
      <c r="G55" s="86"/>
      <c r="H55" s="86"/>
      <c r="I55" s="47"/>
      <c r="J55" s="31">
        <f>'Prismatris '!D42</f>
        <v>0</v>
      </c>
      <c r="K55" s="47"/>
    </row>
    <row r="56" spans="3:11" x14ac:dyDescent="0.35">
      <c r="C56" s="13" t="s">
        <v>31</v>
      </c>
      <c r="D56" s="13"/>
      <c r="E56" s="13"/>
      <c r="F56" s="87" t="str">
        <f>'Prismatris '!B43</f>
        <v/>
      </c>
      <c r="G56" s="86"/>
      <c r="H56" s="86"/>
      <c r="I56" s="47"/>
      <c r="J56" s="31">
        <f>'Prismatris '!D43</f>
        <v>0</v>
      </c>
      <c r="K56" s="47"/>
    </row>
    <row r="57" spans="3:11" x14ac:dyDescent="0.35">
      <c r="C57" s="13" t="s">
        <v>32</v>
      </c>
      <c r="D57" s="13"/>
      <c r="E57" s="13"/>
      <c r="F57" s="87" t="str">
        <f>'Prismatris '!B44</f>
        <v/>
      </c>
      <c r="G57" s="86"/>
      <c r="H57" s="86"/>
      <c r="I57" s="47"/>
      <c r="J57" s="31">
        <f>'Prismatris '!D44</f>
        <v>0</v>
      </c>
      <c r="K57" s="47"/>
    </row>
    <row r="58" spans="3:11" x14ac:dyDescent="0.35">
      <c r="C58" s="13" t="s">
        <v>33</v>
      </c>
      <c r="D58" s="13"/>
      <c r="E58" s="13"/>
      <c r="F58" s="87" t="str">
        <f>'Prismatris '!B45</f>
        <v/>
      </c>
      <c r="G58" s="86"/>
      <c r="H58" s="86"/>
      <c r="I58" s="47"/>
      <c r="J58" s="31">
        <f>'Prismatris '!D45</f>
        <v>0</v>
      </c>
      <c r="K58" s="47"/>
    </row>
    <row r="59" spans="3:11" x14ac:dyDescent="0.35">
      <c r="C59" s="13" t="s">
        <v>43</v>
      </c>
      <c r="D59" s="13"/>
      <c r="E59" s="13"/>
      <c r="F59" s="85" t="str">
        <f>'Prismatris '!B46</f>
        <v/>
      </c>
      <c r="G59" s="86"/>
      <c r="H59" s="86"/>
      <c r="I59" s="47"/>
      <c r="J59" s="31">
        <f>'Prismatris '!D46</f>
        <v>0</v>
      </c>
      <c r="K59" s="47"/>
    </row>
    <row r="60" spans="3:11" x14ac:dyDescent="0.35">
      <c r="C60" s="13" t="s">
        <v>44</v>
      </c>
      <c r="D60" s="13"/>
      <c r="E60" s="13"/>
      <c r="F60" s="85" t="str">
        <f>'Prismatris '!B47</f>
        <v/>
      </c>
      <c r="G60" s="86"/>
      <c r="H60" s="86"/>
      <c r="I60" s="47"/>
      <c r="J60" s="31">
        <f>'Prismatris '!D47</f>
        <v>0</v>
      </c>
      <c r="K60" s="47"/>
    </row>
    <row r="61" spans="3:11" x14ac:dyDescent="0.35">
      <c r="C61" s="13" t="s">
        <v>45</v>
      </c>
      <c r="D61" s="13"/>
      <c r="E61" s="13"/>
      <c r="F61" s="85" t="str">
        <f>'Prismatris '!B48</f>
        <v/>
      </c>
      <c r="G61" s="86"/>
      <c r="H61" s="86"/>
      <c r="I61" s="47"/>
      <c r="J61" s="31">
        <f>'Prismatris '!D48</f>
        <v>0</v>
      </c>
      <c r="K61" s="47"/>
    </row>
    <row r="62" spans="3:11" x14ac:dyDescent="0.35">
      <c r="C62" s="13"/>
      <c r="D62" s="13"/>
      <c r="E62" s="13"/>
      <c r="F62" s="13"/>
      <c r="G62" s="13"/>
      <c r="H62" s="13"/>
      <c r="I62" s="47"/>
      <c r="J62" s="47"/>
      <c r="K62" s="13"/>
    </row>
    <row r="63" spans="3:11" x14ac:dyDescent="0.35">
      <c r="C63" s="13" t="s">
        <v>30</v>
      </c>
      <c r="D63" s="13"/>
      <c r="E63" s="13"/>
      <c r="F63" s="13"/>
      <c r="G63" s="13"/>
      <c r="H63" s="13"/>
      <c r="I63" s="13"/>
      <c r="J63" s="84">
        <v>1</v>
      </c>
      <c r="K63" s="13"/>
    </row>
    <row r="64" spans="3:11" x14ac:dyDescent="0.35">
      <c r="C64" s="13"/>
      <c r="D64" s="13"/>
      <c r="E64" s="13"/>
      <c r="F64" s="13"/>
      <c r="G64" s="13"/>
      <c r="H64" s="13"/>
      <c r="I64" s="13"/>
      <c r="J64" s="13"/>
      <c r="K64" s="13"/>
    </row>
    <row r="65" spans="3:11" x14ac:dyDescent="0.35">
      <c r="C65" s="13" t="s">
        <v>7</v>
      </c>
      <c r="D65" s="13"/>
      <c r="E65" s="13"/>
      <c r="F65" s="13"/>
      <c r="G65" s="13"/>
      <c r="H65" s="13" t="s">
        <v>8</v>
      </c>
      <c r="I65" s="13"/>
      <c r="K65" s="13"/>
    </row>
    <row r="66" spans="3:11" x14ac:dyDescent="0.35">
      <c r="C66" s="13"/>
      <c r="D66" s="13"/>
      <c r="E66" s="13"/>
      <c r="F66" s="13"/>
      <c r="G66" s="13"/>
      <c r="H66" s="13"/>
      <c r="I66" s="13"/>
      <c r="K66" s="13"/>
    </row>
    <row r="67" spans="3:11" ht="14" thickBot="1" x14ac:dyDescent="0.4">
      <c r="C67" s="17"/>
      <c r="D67" s="17"/>
      <c r="E67" s="47"/>
      <c r="F67" s="47"/>
      <c r="G67" s="47"/>
      <c r="H67" s="17"/>
      <c r="I67" s="17"/>
      <c r="K67" s="47"/>
    </row>
    <row r="68" spans="3:11" x14ac:dyDescent="0.35">
      <c r="C68" s="13" t="s">
        <v>9</v>
      </c>
      <c r="D68" s="13"/>
      <c r="E68" s="13"/>
      <c r="F68" s="13"/>
      <c r="G68" s="13"/>
      <c r="H68" s="13" t="s">
        <v>9</v>
      </c>
      <c r="I68" s="13"/>
      <c r="K68" s="13"/>
    </row>
    <row r="69" spans="3:11" x14ac:dyDescent="0.35">
      <c r="C69" s="13"/>
      <c r="D69" s="13"/>
      <c r="E69" s="13"/>
      <c r="F69" s="13"/>
      <c r="G69" s="13"/>
      <c r="H69" s="13"/>
      <c r="I69" s="13"/>
      <c r="J69" s="13"/>
      <c r="K69" s="13"/>
    </row>
    <row r="70" spans="3:11" x14ac:dyDescent="0.35">
      <c r="C70" s="13"/>
      <c r="D70" s="13"/>
      <c r="E70" s="13"/>
      <c r="F70" s="13"/>
      <c r="G70" s="13"/>
      <c r="H70" s="13"/>
      <c r="I70" s="13"/>
      <c r="J70" s="13"/>
      <c r="K70" s="13"/>
    </row>
    <row r="71" spans="3:11" x14ac:dyDescent="0.35">
      <c r="C71" s="1"/>
      <c r="D71" s="1"/>
      <c r="E71" s="1"/>
      <c r="F71" s="1"/>
      <c r="G71" s="1"/>
      <c r="H71" s="1"/>
      <c r="I71" s="1"/>
      <c r="J71" s="1"/>
      <c r="K71" s="1"/>
    </row>
  </sheetData>
  <sheetProtection algorithmName="SHA-512" hashValue="WDOga348C6g1SBqCUkfxsr+EvWmLhsL/5HJEeMAAbw5O2mZczLf8LveQDlqyEk9KQyTA5+scRLyDdZ4j7GwqtA==" saltValue="Hq2vVyOVZAX/Qv9iBc6s+A==" spinCount="100000" sheet="1" objects="1" scenarios="1" selectLockedCells="1"/>
  <protectedRanges>
    <protectedRange sqref="D7:F18 J2:L4 D20 B35:F36 B41:F42 J63" name="Område1"/>
  </protectedRanges>
  <mergeCells count="46">
    <mergeCell ref="J2:L2"/>
    <mergeCell ref="J3:L3"/>
    <mergeCell ref="J4:L4"/>
    <mergeCell ref="D40:F40"/>
    <mergeCell ref="D41:F41"/>
    <mergeCell ref="D9:F9"/>
    <mergeCell ref="D10:F10"/>
    <mergeCell ref="D11:F11"/>
    <mergeCell ref="D12:F12"/>
    <mergeCell ref="B33:E33"/>
    <mergeCell ref="D34:F34"/>
    <mergeCell ref="D35:F35"/>
    <mergeCell ref="D36:F36"/>
    <mergeCell ref="D7:F7"/>
    <mergeCell ref="D8:F8"/>
    <mergeCell ref="I7:L7"/>
    <mergeCell ref="I8:L8"/>
    <mergeCell ref="H13:J13"/>
    <mergeCell ref="H12:J12"/>
    <mergeCell ref="I9:L9"/>
    <mergeCell ref="I10:L10"/>
    <mergeCell ref="I11:L11"/>
    <mergeCell ref="D13:F13"/>
    <mergeCell ref="D14:F14"/>
    <mergeCell ref="D16:F18"/>
    <mergeCell ref="B39:E39"/>
    <mergeCell ref="D15:F15"/>
    <mergeCell ref="H16:J17"/>
    <mergeCell ref="D20:L30"/>
    <mergeCell ref="F45:J45"/>
    <mergeCell ref="F46:J46"/>
    <mergeCell ref="F53:H53"/>
    <mergeCell ref="D45:E49"/>
    <mergeCell ref="D42:F42"/>
    <mergeCell ref="F54:H54"/>
    <mergeCell ref="G51:H51"/>
    <mergeCell ref="F47:J47"/>
    <mergeCell ref="F48:J48"/>
    <mergeCell ref="F49:J49"/>
    <mergeCell ref="F60:H60"/>
    <mergeCell ref="F61:H61"/>
    <mergeCell ref="F55:H55"/>
    <mergeCell ref="F56:H56"/>
    <mergeCell ref="F57:H57"/>
    <mergeCell ref="F58:H58"/>
    <mergeCell ref="F59:H59"/>
  </mergeCells>
  <conditionalFormatting sqref="J2:J4">
    <cfRule type="containsBlanks" dxfId="30" priority="639">
      <formula>LEN(TRIM(J2))=0</formula>
    </cfRule>
  </conditionalFormatting>
  <conditionalFormatting sqref="M12">
    <cfRule type="expression" dxfId="29" priority="646">
      <formula>IF(M12="Kan ej leverera","Sant","Falskt")</formula>
    </cfRule>
  </conditionalFormatting>
  <conditionalFormatting sqref="D7:D16">
    <cfRule type="containsBlanks" dxfId="28" priority="654">
      <formula>LEN(TRIM(D7))=0</formula>
    </cfRule>
  </conditionalFormatting>
  <conditionalFormatting sqref="M12">
    <cfRule type="expression" dxfId="27" priority="665">
      <formula>IF(#REF!="Kan ej leverera","Sant","Falskt")</formula>
    </cfRule>
  </conditionalFormatting>
  <conditionalFormatting sqref="F45:F49">
    <cfRule type="beginsWith" dxfId="26" priority="635" operator="beginsWith" text=" ">
      <formula>LEFT(F45,LEN(" "))=" "</formula>
    </cfRule>
  </conditionalFormatting>
  <conditionalFormatting sqref="I7:I11">
    <cfRule type="beginsWith" dxfId="25" priority="634" operator="beginsWith" text="Två eller">
      <formula>LEFT(I7,LEN("Två eller"))="Två eller"</formula>
    </cfRule>
  </conditionalFormatting>
  <conditionalFormatting sqref="I7:I11">
    <cfRule type="expression" dxfId="24" priority="673">
      <formula>IF(#REF!="Kan ej leverera","Sant","Falskt")</formula>
    </cfRule>
  </conditionalFormatting>
  <conditionalFormatting sqref="B35:B36">
    <cfRule type="containsBlanks" dxfId="23" priority="45">
      <formula>LEN(TRIM(B35))=0</formula>
    </cfRule>
  </conditionalFormatting>
  <conditionalFormatting sqref="B35:B36">
    <cfRule type="containsBlanks" dxfId="22" priority="44">
      <formula>LEN(TRIM(B35))=0</formula>
    </cfRule>
  </conditionalFormatting>
  <conditionalFormatting sqref="B35:B36">
    <cfRule type="expression" dxfId="21" priority="43">
      <formula>"OM($B$145&gt;200)"</formula>
    </cfRule>
  </conditionalFormatting>
  <conditionalFormatting sqref="B35:B36">
    <cfRule type="expression" dxfId="20" priority="46">
      <formula>IF(#REF!&gt;201,,)</formula>
    </cfRule>
    <cfRule type="containsBlanks" dxfId="19" priority="47">
      <formula>LEN(TRIM(B35))=0</formula>
    </cfRule>
  </conditionalFormatting>
  <conditionalFormatting sqref="D20">
    <cfRule type="containsBlanks" dxfId="18" priority="42">
      <formula>LEN(TRIM(D20))=0</formula>
    </cfRule>
  </conditionalFormatting>
  <conditionalFormatting sqref="C35">
    <cfRule type="containsBlanks" dxfId="17" priority="21">
      <formula>LEN(TRIM(C35))=0</formula>
    </cfRule>
  </conditionalFormatting>
  <conditionalFormatting sqref="C35">
    <cfRule type="containsBlanks" dxfId="16" priority="20">
      <formula>LEN(TRIM(C35))=0</formula>
    </cfRule>
  </conditionalFormatting>
  <conditionalFormatting sqref="C36">
    <cfRule type="containsBlanks" dxfId="15" priority="19">
      <formula>LEN(TRIM(C36))=0</formula>
    </cfRule>
  </conditionalFormatting>
  <conditionalFormatting sqref="C36">
    <cfRule type="containsBlanks" dxfId="14" priority="18">
      <formula>LEN(TRIM(C36))=0</formula>
    </cfRule>
  </conditionalFormatting>
  <conditionalFormatting sqref="B41:B42">
    <cfRule type="containsBlanks" dxfId="13" priority="15">
      <formula>LEN(TRIM(B41))=0</formula>
    </cfRule>
  </conditionalFormatting>
  <conditionalFormatting sqref="B41:B42">
    <cfRule type="containsBlanks" dxfId="12" priority="14">
      <formula>LEN(TRIM(B41))=0</formula>
    </cfRule>
  </conditionalFormatting>
  <conditionalFormatting sqref="B41:B42">
    <cfRule type="expression" dxfId="11" priority="13">
      <formula>"OM($B$145&gt;200)"</formula>
    </cfRule>
  </conditionalFormatting>
  <conditionalFormatting sqref="B41:B42">
    <cfRule type="expression" dxfId="10" priority="16">
      <formula>IF(#REF!&gt;201,,)</formula>
    </cfRule>
    <cfRule type="containsBlanks" dxfId="9" priority="17">
      <formula>LEN(TRIM(B41))=0</formula>
    </cfRule>
  </conditionalFormatting>
  <conditionalFormatting sqref="C41">
    <cfRule type="containsBlanks" dxfId="8" priority="12">
      <formula>LEN(TRIM(C41))=0</formula>
    </cfRule>
  </conditionalFormatting>
  <conditionalFormatting sqref="C41">
    <cfRule type="containsBlanks" dxfId="7" priority="11">
      <formula>LEN(TRIM(C41))=0</formula>
    </cfRule>
  </conditionalFormatting>
  <conditionalFormatting sqref="C42">
    <cfRule type="containsBlanks" dxfId="6" priority="10">
      <formula>LEN(TRIM(C42))=0</formula>
    </cfRule>
  </conditionalFormatting>
  <conditionalFormatting sqref="C42">
    <cfRule type="containsBlanks" dxfId="5" priority="9">
      <formula>LEN(TRIM(C42))=0</formula>
    </cfRule>
  </conditionalFormatting>
  <conditionalFormatting sqref="D35:F35">
    <cfRule type="notContainsBlanks" dxfId="4" priority="8">
      <formula>LEN(TRIM(D35))&gt;0</formula>
    </cfRule>
  </conditionalFormatting>
  <conditionalFormatting sqref="D36:F36">
    <cfRule type="notContainsBlanks" dxfId="3" priority="7">
      <formula>LEN(TRIM(D36))&gt;0</formula>
    </cfRule>
  </conditionalFormatting>
  <conditionalFormatting sqref="D42:F42">
    <cfRule type="notContainsBlanks" dxfId="2" priority="6">
      <formula>LEN(TRIM(D42))&gt;0</formula>
    </cfRule>
  </conditionalFormatting>
  <conditionalFormatting sqref="D41:F41">
    <cfRule type="notContainsBlanks" dxfId="1" priority="5">
      <formula>LEN(TRIM(D41))&gt;0</formula>
    </cfRule>
  </conditionalFormatting>
  <conditionalFormatting sqref="F45:I49">
    <cfRule type="containsText" dxfId="0" priority="4" operator="containsText" text="Avropet">
      <formula>NOT(ISERROR(SEARCH("Avropet",F45)))</formula>
    </cfRule>
  </conditionalFormatting>
  <conditionalFormatting sqref="F46:I46">
    <cfRule type="containsText" priority="1" operator="containsText" text=" ">
      <formula>NOT(ISERROR(SEARCH(" ",F46)))</formula>
    </cfRule>
  </conditionalFormatting>
  <dataValidations count="7">
    <dataValidation type="list" allowBlank="1" showInputMessage="1" showErrorMessage="1" sqref="J63" xr:uid="{00000000-0002-0000-0000-000001000000}">
      <formula1>"1,2,3,4,5,6"</formula1>
    </dataValidation>
    <dataValidation type="decimal" allowBlank="1" showInputMessage="1" showErrorMessage="1" error="Ni har överskridit 500 000 kronor se ramavtalets vilkor" sqref="G51" xr:uid="{00000000-0002-0000-0000-000002000000}">
      <formula1>0</formula1>
      <formula2>100000</formula2>
    </dataValidation>
    <dataValidation type="whole" allowBlank="1" showInputMessage="1" showErrorMessage="1" errorTitle=" " error="Beställ med siffror. Det totala antal timmar får inte överstiga 500 per avrop." sqref="B42" xr:uid="{EC02962C-1147-4ED9-9A9D-B860E43F66FC}">
      <formula1>0</formula1>
      <formula2>IF(B44&lt;501,500,0)</formula2>
    </dataValidation>
    <dataValidation type="list" allowBlank="1" showInputMessage="1" showErrorMessage="1" sqref="C41:C42 C35 C36" xr:uid="{D0232248-805A-4D2B-8321-72BB3FC423E6}">
      <formula1>"Ja,Nej"</formula1>
    </dataValidation>
    <dataValidation type="whole" allowBlank="1" showInputMessage="1" showErrorMessage="1" errorTitle=" " error="Beställ med siffror. Det totala antal timmar får inte överstiga 500 per avrop." sqref="B36" xr:uid="{8D2DB596-5BA2-4415-A586-6BAC499F409E}">
      <formula1>0</formula1>
      <formula2>IF(B44&lt;501,500,0)</formula2>
    </dataValidation>
    <dataValidation type="whole" allowBlank="1" showInputMessage="1" showErrorMessage="1" errorTitle=" " error="Beställ med siffror. Det totala antal timmar får inte överstiga 500 per avrop." sqref="B35" xr:uid="{BBEA366C-B1B1-4107-ADE9-71263AE064C2}">
      <formula1>0</formula1>
      <formula2>IF(B44&lt;501,500,0)</formula2>
    </dataValidation>
    <dataValidation type="whole" allowBlank="1" showInputMessage="1" showErrorMessage="1" errorTitle=" " error="Beställ med siffror. Det totala antal timmar får inte överstiga 500 per avrop." sqref="B41" xr:uid="{ADD2BFA5-EA6E-4A66-A3EB-6AFBC228E29E}">
      <formula1>0</formula1>
      <formula2>IF(B44&lt;501,500,0)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W63"/>
  <sheetViews>
    <sheetView tabSelected="1" zoomScale="70" zoomScaleNormal="70" workbookViewId="0">
      <pane ySplit="1" topLeftCell="A2" activePane="bottomLeft" state="frozen"/>
      <selection pane="bottomLeft" activeCell="C8" sqref="C8"/>
    </sheetView>
  </sheetViews>
  <sheetFormatPr defaultColWidth="9" defaultRowHeight="13.5" x14ac:dyDescent="0.35"/>
  <cols>
    <col min="1" max="1" width="35.83203125" style="1" customWidth="1"/>
    <col min="2" max="2" width="24.08203125" style="1" bestFit="1" customWidth="1"/>
    <col min="3" max="3" width="18.58203125" style="1" customWidth="1"/>
    <col min="4" max="4" width="19.83203125" style="1" customWidth="1"/>
    <col min="5" max="5" width="18.58203125" style="79" customWidth="1"/>
    <col min="6" max="6" width="17.33203125" style="1" customWidth="1"/>
    <col min="7" max="7" width="18.58203125" style="1" customWidth="1"/>
    <col min="8" max="8" width="19.75" style="1" bestFit="1" customWidth="1"/>
    <col min="9" max="9" width="13.33203125" style="1" customWidth="1"/>
    <col min="10" max="10" width="14.08203125" style="1" customWidth="1"/>
    <col min="11" max="11" width="11.08203125" style="1" bestFit="1" customWidth="1"/>
    <col min="12" max="13" width="10.08203125" style="1" bestFit="1" customWidth="1"/>
    <col min="14" max="14" width="15.58203125" style="1" customWidth="1"/>
    <col min="15" max="15" width="10.08203125" style="1" bestFit="1" customWidth="1"/>
    <col min="16" max="16" width="9" style="1"/>
    <col min="17" max="22" width="11.5" style="1" customWidth="1"/>
    <col min="23" max="16384" width="9" style="1"/>
  </cols>
  <sheetData>
    <row r="1" spans="1:14" s="6" customFormat="1" x14ac:dyDescent="0.35">
      <c r="A1" s="29" t="s">
        <v>1</v>
      </c>
      <c r="B1" s="70" t="s">
        <v>71</v>
      </c>
      <c r="C1" s="26" t="s">
        <v>84</v>
      </c>
      <c r="D1" s="74" t="s">
        <v>94</v>
      </c>
      <c r="E1" s="70" t="s">
        <v>73</v>
      </c>
      <c r="F1" s="70" t="s">
        <v>75</v>
      </c>
      <c r="G1" s="70" t="s">
        <v>112</v>
      </c>
      <c r="H1" s="70" t="s">
        <v>78</v>
      </c>
      <c r="I1" s="70" t="s">
        <v>80</v>
      </c>
      <c r="J1" s="70" t="s">
        <v>82</v>
      </c>
      <c r="K1" s="42"/>
    </row>
    <row r="2" spans="1:14" ht="14" thickBot="1" x14ac:dyDescent="0.4">
      <c r="A2" s="29" t="s">
        <v>20</v>
      </c>
      <c r="B2" s="70" t="s">
        <v>72</v>
      </c>
      <c r="C2" s="72" t="s">
        <v>85</v>
      </c>
      <c r="D2" s="75" t="s">
        <v>95</v>
      </c>
      <c r="E2" s="71" t="s">
        <v>74</v>
      </c>
      <c r="F2" s="71" t="s">
        <v>76</v>
      </c>
      <c r="G2" s="70" t="s">
        <v>77</v>
      </c>
      <c r="H2" s="70" t="s">
        <v>79</v>
      </c>
      <c r="I2" s="70" t="s">
        <v>81</v>
      </c>
      <c r="J2" s="70" t="s">
        <v>83</v>
      </c>
      <c r="K2" s="59"/>
    </row>
    <row r="3" spans="1:14" x14ac:dyDescent="0.35">
      <c r="A3" s="29" t="s">
        <v>16</v>
      </c>
      <c r="B3" s="59" t="s">
        <v>101</v>
      </c>
      <c r="C3" s="76" t="s">
        <v>97</v>
      </c>
      <c r="D3" s="76" t="s">
        <v>114</v>
      </c>
      <c r="E3" s="4" t="s">
        <v>90</v>
      </c>
      <c r="F3" s="4" t="s">
        <v>87</v>
      </c>
      <c r="G3" s="4" t="s">
        <v>109</v>
      </c>
      <c r="H3" s="4" t="s">
        <v>116</v>
      </c>
      <c r="I3" s="59" t="s">
        <v>113</v>
      </c>
      <c r="J3" s="59" t="s">
        <v>104</v>
      </c>
      <c r="K3" s="59"/>
    </row>
    <row r="4" spans="1:14" x14ac:dyDescent="0.35">
      <c r="A4" s="29" t="s">
        <v>17</v>
      </c>
      <c r="B4" s="59" t="s">
        <v>102</v>
      </c>
      <c r="C4" s="76" t="s">
        <v>98</v>
      </c>
      <c r="D4" s="76" t="s">
        <v>115</v>
      </c>
      <c r="E4" s="4" t="s">
        <v>91</v>
      </c>
      <c r="F4" s="4" t="s">
        <v>88</v>
      </c>
      <c r="G4" s="4" t="s">
        <v>110</v>
      </c>
      <c r="H4" s="4" t="s">
        <v>117</v>
      </c>
      <c r="I4" s="59">
        <v>46734180057</v>
      </c>
      <c r="J4" s="59" t="s">
        <v>105</v>
      </c>
      <c r="K4" s="59"/>
    </row>
    <row r="5" spans="1:14" x14ac:dyDescent="0.35">
      <c r="A5" s="29" t="s">
        <v>18</v>
      </c>
      <c r="B5" s="59" t="s">
        <v>100</v>
      </c>
      <c r="C5" s="77" t="s">
        <v>99</v>
      </c>
      <c r="D5" s="76" t="s">
        <v>96</v>
      </c>
      <c r="E5" s="4" t="s">
        <v>92</v>
      </c>
      <c r="F5" s="4" t="s">
        <v>89</v>
      </c>
      <c r="G5" s="73" t="s">
        <v>86</v>
      </c>
      <c r="H5" s="4" t="s">
        <v>93</v>
      </c>
      <c r="I5" s="73" t="s">
        <v>108</v>
      </c>
      <c r="J5" s="59" t="s">
        <v>103</v>
      </c>
      <c r="K5" s="59"/>
    </row>
    <row r="6" spans="1:14" x14ac:dyDescent="0.35">
      <c r="A6" s="13"/>
      <c r="B6" s="9"/>
      <c r="C6" s="9"/>
      <c r="D6" s="9"/>
      <c r="H6" s="6"/>
      <c r="I6" s="6"/>
    </row>
    <row r="7" spans="1:14" x14ac:dyDescent="0.35">
      <c r="A7" s="10" t="s">
        <v>53</v>
      </c>
      <c r="B7" s="9"/>
      <c r="C7" s="9"/>
      <c r="D7" s="9"/>
      <c r="F7" s="79"/>
      <c r="G7" s="79"/>
      <c r="H7" s="9"/>
      <c r="I7" s="9"/>
      <c r="M7" s="9"/>
    </row>
    <row r="8" spans="1:14" x14ac:dyDescent="0.35">
      <c r="A8" s="52" t="s">
        <v>36</v>
      </c>
      <c r="B8" s="8">
        <v>965</v>
      </c>
      <c r="C8" s="8">
        <v>914</v>
      </c>
      <c r="D8" s="8">
        <v>1232</v>
      </c>
      <c r="E8" s="8">
        <v>1233</v>
      </c>
      <c r="F8" s="8">
        <v>1296</v>
      </c>
      <c r="G8" s="8">
        <v>945</v>
      </c>
      <c r="H8" s="8">
        <v>1261</v>
      </c>
      <c r="I8" s="8">
        <v>1049</v>
      </c>
      <c r="J8" s="8">
        <v>1890</v>
      </c>
      <c r="K8" s="8"/>
    </row>
    <row r="9" spans="1:14" x14ac:dyDescent="0.35">
      <c r="A9" s="52"/>
      <c r="B9" s="8"/>
      <c r="C9" s="8"/>
      <c r="D9" s="8"/>
      <c r="E9" s="8"/>
      <c r="F9" s="8"/>
      <c r="G9" s="8"/>
      <c r="H9" s="59"/>
      <c r="I9" s="59"/>
      <c r="J9" s="4"/>
      <c r="K9" s="4"/>
    </row>
    <row r="10" spans="1:14" hidden="1" x14ac:dyDescent="0.35">
      <c r="A10" s="52"/>
      <c r="B10" s="8"/>
      <c r="C10" s="8"/>
      <c r="D10" s="8"/>
      <c r="E10" s="8"/>
      <c r="F10" s="8"/>
      <c r="G10" s="8"/>
      <c r="H10" s="59"/>
      <c r="I10" s="59"/>
      <c r="J10" s="4"/>
      <c r="K10" s="4"/>
    </row>
    <row r="11" spans="1:14" x14ac:dyDescent="0.35">
      <c r="A11" s="37" t="s">
        <v>46</v>
      </c>
      <c r="B11" s="8">
        <f>L11*B8</f>
        <v>0</v>
      </c>
      <c r="C11" s="8">
        <f>$L$11*C8</f>
        <v>0</v>
      </c>
      <c r="D11" s="8">
        <f t="shared" ref="D11:J11" si="0">$L$11*D8</f>
        <v>0</v>
      </c>
      <c r="E11" s="8">
        <f t="shared" si="0"/>
        <v>0</v>
      </c>
      <c r="F11" s="8">
        <f t="shared" si="0"/>
        <v>0</v>
      </c>
      <c r="G11" s="8">
        <f t="shared" si="0"/>
        <v>0</v>
      </c>
      <c r="H11" s="8">
        <f t="shared" si="0"/>
        <v>0</v>
      </c>
      <c r="I11" s="8">
        <f t="shared" si="0"/>
        <v>0</v>
      </c>
      <c r="J11" s="8">
        <f t="shared" si="0"/>
        <v>0</v>
      </c>
      <c r="K11" s="4"/>
      <c r="L11" s="61">
        <f>'Arkitektur och Utveckling'!B35</f>
        <v>0</v>
      </c>
      <c r="M11" s="4"/>
      <c r="N11" s="7">
        <f>IF(B30='Arkitektur och Utveckling'!J63,B11,IF(C30='Arkitektur och Utveckling'!J63,C11,IF(D30='Arkitektur och Utveckling'!J63,D11,IF(E30='Arkitektur och Utveckling'!J63,E11,IF(F30='Arkitektur och Utveckling'!J63,F11,IF(G30='Arkitektur och Utveckling'!J63,G11,IF(H30='Arkitektur och Utveckling'!J63,H11,IF(I30='Arkitektur och Utveckling'!J63,I11,IF(J30='Arkitektur och Utveckling'!J63,J11,"")))))))))</f>
        <v>0</v>
      </c>
    </row>
    <row r="12" spans="1:14" x14ac:dyDescent="0.35">
      <c r="A12" s="37" t="s">
        <v>47</v>
      </c>
      <c r="B12" s="8">
        <f>L12*B8</f>
        <v>0</v>
      </c>
      <c r="C12" s="8">
        <f>L12*C8</f>
        <v>0</v>
      </c>
      <c r="D12" s="8">
        <f>L12*D8</f>
        <v>0</v>
      </c>
      <c r="E12" s="8">
        <f>L12*E8</f>
        <v>0</v>
      </c>
      <c r="F12" s="8">
        <f>L12*F8</f>
        <v>0</v>
      </c>
      <c r="G12" s="8">
        <f>L12*G8</f>
        <v>0</v>
      </c>
      <c r="H12" s="8">
        <f>L12*H8</f>
        <v>0</v>
      </c>
      <c r="I12" s="8">
        <f>L12*I8</f>
        <v>0</v>
      </c>
      <c r="J12" s="8">
        <f>L12*J8</f>
        <v>0</v>
      </c>
      <c r="K12" s="78"/>
      <c r="L12" s="4">
        <f>'Arkitektur och Utveckling'!B36</f>
        <v>0</v>
      </c>
      <c r="M12" s="4"/>
      <c r="N12" s="7">
        <f>IF(B30='Arkitektur och Utveckling'!J63,B12,IF(C30='Arkitektur och Utveckling'!J63,C12,IF(D30='Arkitektur och Utveckling'!J63,D12,IF(E30='Arkitektur och Utveckling'!J63,E12,IF(F30='Arkitektur och Utveckling'!J63,F12,IF(G30='Arkitektur och Utveckling'!J63,G12,IF(H30='Arkitektur och Utveckling'!J63,H12,IF(I30='Arkitektur och Utveckling'!J63,I12,IF(J30='Arkitektur och Utveckling'!J63,J12,"")))))))))</f>
        <v>0</v>
      </c>
    </row>
    <row r="13" spans="1:14" x14ac:dyDescent="0.35">
      <c r="A13" s="37" t="s">
        <v>37</v>
      </c>
      <c r="B13" s="7">
        <f>SUM(B11:B12)</f>
        <v>0</v>
      </c>
      <c r="C13" s="7">
        <f t="shared" ref="C13:J13" si="1">SUM(C11:C12)</f>
        <v>0</v>
      </c>
      <c r="D13" s="7">
        <f t="shared" si="1"/>
        <v>0</v>
      </c>
      <c r="E13" s="7">
        <f t="shared" si="1"/>
        <v>0</v>
      </c>
      <c r="F13" s="7">
        <f t="shared" si="1"/>
        <v>0</v>
      </c>
      <c r="G13" s="7">
        <f t="shared" si="1"/>
        <v>0</v>
      </c>
      <c r="H13" s="7">
        <f t="shared" si="1"/>
        <v>0</v>
      </c>
      <c r="I13" s="7">
        <f t="shared" si="1"/>
        <v>0</v>
      </c>
      <c r="J13" s="7">
        <f t="shared" si="1"/>
        <v>0</v>
      </c>
      <c r="K13" s="7"/>
    </row>
    <row r="14" spans="1:14" x14ac:dyDescent="0.35">
      <c r="A14" s="10"/>
      <c r="B14" s="11"/>
      <c r="C14" s="11"/>
      <c r="D14" s="11"/>
      <c r="E14" s="1"/>
      <c r="H14" s="79"/>
      <c r="I14" s="79"/>
    </row>
    <row r="15" spans="1:14" x14ac:dyDescent="0.35">
      <c r="A15" s="10"/>
      <c r="B15" s="11"/>
      <c r="C15" s="11"/>
      <c r="D15" s="11"/>
      <c r="E15" s="1"/>
      <c r="H15" s="79"/>
      <c r="I15" s="79"/>
    </row>
    <row r="16" spans="1:14" x14ac:dyDescent="0.35">
      <c r="A16" s="10" t="s">
        <v>54</v>
      </c>
      <c r="B16" s="9"/>
      <c r="C16" s="9"/>
      <c r="D16" s="9"/>
      <c r="F16" s="79"/>
      <c r="G16" s="79"/>
      <c r="H16" s="79"/>
      <c r="I16" s="79"/>
    </row>
    <row r="17" spans="1:23" s="3" customFormat="1" x14ac:dyDescent="0.35">
      <c r="A17" s="52" t="s">
        <v>38</v>
      </c>
      <c r="B17" s="8">
        <v>532</v>
      </c>
      <c r="C17" s="8">
        <v>733</v>
      </c>
      <c r="D17" s="8">
        <v>728</v>
      </c>
      <c r="E17" s="8">
        <v>580</v>
      </c>
      <c r="F17" s="8">
        <v>0</v>
      </c>
      <c r="G17" s="8">
        <v>945</v>
      </c>
      <c r="H17" s="8">
        <v>851</v>
      </c>
      <c r="I17" s="8">
        <v>893</v>
      </c>
      <c r="J17" s="8">
        <v>1890</v>
      </c>
      <c r="K17" s="8"/>
      <c r="L17" s="1"/>
    </row>
    <row r="18" spans="1:23" s="3" customFormat="1" x14ac:dyDescent="0.35">
      <c r="A18" s="52"/>
      <c r="B18" s="8"/>
      <c r="C18" s="8"/>
      <c r="D18" s="8"/>
      <c r="E18" s="8"/>
      <c r="F18" s="8"/>
      <c r="G18" s="8"/>
      <c r="H18" s="78"/>
      <c r="I18" s="4"/>
      <c r="J18" s="4"/>
      <c r="K18" s="4"/>
      <c r="L18" s="1"/>
    </row>
    <row r="19" spans="1:23" x14ac:dyDescent="0.35">
      <c r="A19" s="37" t="s">
        <v>46</v>
      </c>
      <c r="B19" s="7">
        <f>L19*B17</f>
        <v>0</v>
      </c>
      <c r="C19" s="7">
        <f>L19*C17</f>
        <v>0</v>
      </c>
      <c r="D19" s="7">
        <f>L19*D17</f>
        <v>0</v>
      </c>
      <c r="E19" s="7">
        <f>L19*E17</f>
        <v>0</v>
      </c>
      <c r="F19" s="7">
        <f>L19*F17</f>
        <v>0</v>
      </c>
      <c r="G19" s="7">
        <f>L19*G17</f>
        <v>0</v>
      </c>
      <c r="H19" s="7">
        <f>L19*H17</f>
        <v>0</v>
      </c>
      <c r="I19" s="7">
        <f>L19*I17</f>
        <v>0</v>
      </c>
      <c r="J19" s="7">
        <f>L19*J17</f>
        <v>0</v>
      </c>
      <c r="K19" s="4"/>
      <c r="L19" s="61">
        <f>'Arkitektur och Utveckling'!B41</f>
        <v>0</v>
      </c>
      <c r="M19" s="4"/>
      <c r="N19" s="7">
        <f>IF(B30='Arkitektur och Utveckling'!J63,B19,IF(C30='Arkitektur och Utveckling'!J63,C19,IF(D30='Arkitektur och Utveckling'!J63,D19,IF(E30='Arkitektur och Utveckling'!J63,E19,IF(F30='Arkitektur och Utveckling'!J63,F19,IF(G30='Arkitektur och Utveckling'!J63,G19,IF(H30='Arkitektur och Utveckling'!J63,H19,IF(I30='Arkitektur och Utveckling'!J63,I19,IF(J30='Arkitektur och Utveckling'!J63,J19,"")))))))))</f>
        <v>0</v>
      </c>
    </row>
    <row r="20" spans="1:23" x14ac:dyDescent="0.35">
      <c r="A20" s="37" t="s">
        <v>47</v>
      </c>
      <c r="B20" s="7">
        <f>L20*B17</f>
        <v>0</v>
      </c>
      <c r="C20" s="7">
        <f>L20*C17</f>
        <v>0</v>
      </c>
      <c r="D20" s="7">
        <f>L20*D17</f>
        <v>0</v>
      </c>
      <c r="E20" s="7">
        <f>L20*E17</f>
        <v>0</v>
      </c>
      <c r="F20" s="7">
        <f>L20*F17</f>
        <v>0</v>
      </c>
      <c r="G20" s="7">
        <f>L20*G17</f>
        <v>0</v>
      </c>
      <c r="H20" s="7">
        <f>L20*H17</f>
        <v>0</v>
      </c>
      <c r="I20" s="7">
        <f>L20*I17</f>
        <v>0</v>
      </c>
      <c r="J20" s="7">
        <f>L20*J17</f>
        <v>0</v>
      </c>
      <c r="K20" s="4"/>
      <c r="L20" s="4">
        <f>'Arkitektur och Utveckling'!B42</f>
        <v>0</v>
      </c>
      <c r="M20" s="4"/>
      <c r="N20" s="7">
        <f>IF(B30='Arkitektur och Utveckling'!J63,B20,IF(C30='Arkitektur och Utveckling'!J63,C20,IF(D30='Arkitektur och Utveckling'!J63,D20,IF(E30='Arkitektur och Utveckling'!J63,E20,IF(F30='Arkitektur och Utveckling'!J63,F20,IF(G30='Arkitektur och Utveckling'!J63,G20,IF(H30='Arkitektur och Utveckling'!J63,H20,IF(I30='Arkitektur och Utveckling'!J63,I20,IF(J30='Arkitektur och Utveckling'!J63,J20,"")))))))))</f>
        <v>0</v>
      </c>
    </row>
    <row r="21" spans="1:23" x14ac:dyDescent="0.35">
      <c r="A21" s="37" t="s">
        <v>37</v>
      </c>
      <c r="B21" s="7">
        <f>SUM(B19,B20)</f>
        <v>0</v>
      </c>
      <c r="C21" s="7">
        <f>SUM(C19,C20)</f>
        <v>0</v>
      </c>
      <c r="D21" s="7">
        <f t="shared" ref="D21:J21" si="2">SUM(D19,D20)</f>
        <v>0</v>
      </c>
      <c r="E21" s="7">
        <f t="shared" si="2"/>
        <v>0</v>
      </c>
      <c r="F21" s="7">
        <f t="shared" si="2"/>
        <v>0</v>
      </c>
      <c r="G21" s="7">
        <f t="shared" si="2"/>
        <v>0</v>
      </c>
      <c r="H21" s="7">
        <f t="shared" si="2"/>
        <v>0</v>
      </c>
      <c r="I21" s="7">
        <f t="shared" si="2"/>
        <v>0</v>
      </c>
      <c r="J21" s="7">
        <f t="shared" si="2"/>
        <v>0</v>
      </c>
      <c r="K21" s="7"/>
    </row>
    <row r="22" spans="1:23" x14ac:dyDescent="0.35">
      <c r="A22" s="5"/>
      <c r="B22" s="18"/>
      <c r="C22" s="18"/>
      <c r="D22" s="18"/>
      <c r="E22" s="6"/>
      <c r="F22" s="6"/>
      <c r="G22" s="6"/>
      <c r="H22" s="79"/>
      <c r="I22" s="79"/>
    </row>
    <row r="23" spans="1:23" x14ac:dyDescent="0.35">
      <c r="A23" s="5"/>
      <c r="B23" s="18"/>
      <c r="C23" s="18"/>
      <c r="D23" s="18"/>
      <c r="E23" s="6"/>
      <c r="F23" s="6"/>
      <c r="G23" s="6"/>
      <c r="H23" s="79"/>
      <c r="I23" s="79"/>
    </row>
    <row r="24" spans="1:23" x14ac:dyDescent="0.35">
      <c r="A24" s="10"/>
      <c r="B24" s="12"/>
      <c r="C24" s="12"/>
      <c r="D24" s="12"/>
      <c r="E24" s="6"/>
      <c r="F24" s="6"/>
      <c r="G24" s="6"/>
      <c r="H24" s="79"/>
      <c r="I24" s="79"/>
      <c r="W24" s="3"/>
    </row>
    <row r="25" spans="1:23" x14ac:dyDescent="0.35">
      <c r="A25" s="10" t="s">
        <v>35</v>
      </c>
      <c r="B25" s="12">
        <f>SUM(B13,B21)</f>
        <v>0</v>
      </c>
      <c r="C25" s="12">
        <f t="shared" ref="C25:J25" si="3">SUM(C13,C21)</f>
        <v>0</v>
      </c>
      <c r="D25" s="12">
        <f t="shared" si="3"/>
        <v>0</v>
      </c>
      <c r="E25" s="12">
        <f t="shared" si="3"/>
        <v>0</v>
      </c>
      <c r="F25" s="12">
        <f t="shared" si="3"/>
        <v>0</v>
      </c>
      <c r="G25" s="12">
        <f t="shared" si="3"/>
        <v>0</v>
      </c>
      <c r="H25" s="12">
        <f t="shared" si="3"/>
        <v>0</v>
      </c>
      <c r="I25" s="12">
        <f t="shared" si="3"/>
        <v>0</v>
      </c>
      <c r="J25" s="12">
        <f t="shared" si="3"/>
        <v>0</v>
      </c>
      <c r="K25" s="12"/>
      <c r="W25" s="3"/>
    </row>
    <row r="26" spans="1:23" x14ac:dyDescent="0.35">
      <c r="A26" s="10"/>
      <c r="B26" s="12"/>
      <c r="C26" s="12"/>
      <c r="D26" s="12"/>
      <c r="E26" s="6"/>
      <c r="F26" s="6"/>
      <c r="G26" s="6"/>
      <c r="H26" s="79"/>
      <c r="W26" s="3"/>
    </row>
    <row r="27" spans="1:23" x14ac:dyDescent="0.35">
      <c r="A27" s="10" t="s">
        <v>0</v>
      </c>
      <c r="B27" s="57">
        <f>_xlfn.RANK.EQ(B25,$B$25:$J$25,2)</f>
        <v>1</v>
      </c>
      <c r="C27" s="57">
        <f t="shared" ref="C27:J27" si="4">_xlfn.RANK.EQ(C25,$B$25:$J$25,2)</f>
        <v>1</v>
      </c>
      <c r="D27" s="57">
        <f t="shared" si="4"/>
        <v>1</v>
      </c>
      <c r="E27" s="57">
        <f t="shared" si="4"/>
        <v>1</v>
      </c>
      <c r="F27" s="57">
        <f t="shared" si="4"/>
        <v>1</v>
      </c>
      <c r="G27" s="57">
        <f t="shared" si="4"/>
        <v>1</v>
      </c>
      <c r="H27" s="57">
        <f t="shared" si="4"/>
        <v>1</v>
      </c>
      <c r="I27" s="57">
        <f t="shared" si="4"/>
        <v>1</v>
      </c>
      <c r="J27" s="57">
        <f t="shared" si="4"/>
        <v>1</v>
      </c>
      <c r="K27" s="57"/>
      <c r="W27" s="3"/>
    </row>
    <row r="28" spans="1:23" x14ac:dyDescent="0.35">
      <c r="A28" s="10"/>
      <c r="B28" s="12">
        <f>SUM(B27+0.01)</f>
        <v>1.01</v>
      </c>
      <c r="C28" s="12">
        <f>SUM(C27+0.02)</f>
        <v>1.02</v>
      </c>
      <c r="D28" s="12">
        <f>SUM(D27+0.03)</f>
        <v>1.03</v>
      </c>
      <c r="E28" s="12">
        <f>SUM(E27+0.04)</f>
        <v>1.04</v>
      </c>
      <c r="F28" s="12">
        <f>SUM(F27+0.05)</f>
        <v>1.05</v>
      </c>
      <c r="G28" s="12">
        <f>SUM(G27+0.06)</f>
        <v>1.06</v>
      </c>
      <c r="H28" s="12">
        <f>SUM(H27+0.07)</f>
        <v>1.07</v>
      </c>
      <c r="I28" s="12">
        <f>SUM(I27+0.08)</f>
        <v>1.08</v>
      </c>
      <c r="J28" s="12">
        <f>SUM(J27+0.09)</f>
        <v>1.0900000000000001</v>
      </c>
      <c r="K28" s="12"/>
      <c r="W28" s="3"/>
    </row>
    <row r="29" spans="1:23" x14ac:dyDescent="0.35">
      <c r="A29" s="54"/>
      <c r="B29" s="55"/>
      <c r="C29" s="55"/>
      <c r="D29" s="55"/>
      <c r="E29" s="1"/>
      <c r="H29" s="79"/>
      <c r="I29" s="79"/>
      <c r="Q29" s="3"/>
      <c r="R29" s="3"/>
      <c r="S29" s="3"/>
      <c r="T29" s="3"/>
      <c r="U29" s="3"/>
      <c r="V29" s="3"/>
      <c r="W29" s="3"/>
    </row>
    <row r="30" spans="1:23" x14ac:dyDescent="0.35">
      <c r="A30" s="2" t="s">
        <v>0</v>
      </c>
      <c r="B30" s="38">
        <f>_xlfn.RANK.EQ(B28,$B$28:$J$28,2)</f>
        <v>1</v>
      </c>
      <c r="C30" s="38">
        <f>_xlfn.RANK.EQ(C28,$B$28:$J$28,2)</f>
        <v>2</v>
      </c>
      <c r="D30" s="38">
        <f>_xlfn.RANK.EQ(D28,$B$28:$J$28,2)</f>
        <v>3</v>
      </c>
      <c r="E30" s="38">
        <f t="shared" ref="E30:J30" si="5">_xlfn.RANK.EQ(E28,$B$28:$J$28,2)</f>
        <v>4</v>
      </c>
      <c r="F30" s="38">
        <f t="shared" si="5"/>
        <v>5</v>
      </c>
      <c r="G30" s="38">
        <f t="shared" si="5"/>
        <v>6</v>
      </c>
      <c r="H30" s="38">
        <f t="shared" si="5"/>
        <v>7</v>
      </c>
      <c r="I30" s="38">
        <f t="shared" si="5"/>
        <v>8</v>
      </c>
      <c r="J30" s="38">
        <f t="shared" si="5"/>
        <v>9</v>
      </c>
      <c r="K30" s="66">
        <f>SUM(B25:J25)</f>
        <v>0</v>
      </c>
      <c r="W30" s="3"/>
    </row>
    <row r="31" spans="1:23" x14ac:dyDescent="0.35">
      <c r="E31" s="1"/>
      <c r="H31" s="79"/>
      <c r="I31" s="79"/>
      <c r="W31" s="3"/>
    </row>
    <row r="32" spans="1:23" ht="11.5" customHeight="1" thickBot="1" x14ac:dyDescent="0.4">
      <c r="A32" s="5"/>
      <c r="B32" s="9"/>
      <c r="C32" s="9"/>
      <c r="D32" s="9"/>
      <c r="E32" s="1"/>
      <c r="H32" s="79"/>
      <c r="I32" s="79"/>
      <c r="W32" s="3"/>
    </row>
    <row r="33" spans="1:23" ht="27" customHeight="1" x14ac:dyDescent="0.35">
      <c r="A33" s="29" t="s">
        <v>1</v>
      </c>
      <c r="B33" s="133" t="str">
        <f>IF('Arkitektur och Utveckling'!B44&gt;500,"Avropet överstiger 500 timmar,",IF(K30=0,"Vinnande anbud",IF(B30='Arkitektur och Utveckling'!J63,B1,IF(C30='Arkitektur och Utveckling'!J63,C1,IF(D30='Arkitektur och Utveckling'!J63,D1,IF(E30='Arkitektur och Utveckling'!J63,E1,IF(F30='Arkitektur och Utveckling'!J63,F1,IF(G30='Arkitektur och Utveckling'!J63,G1,IF(H30='Arkitektur och Utveckling'!J63,H1,IF(I30='Arkitektur och Utveckling'!J63,I1,IF(J30='Arkitektur och Utveckling'!J63,J1,"")))))))))))</f>
        <v>Vinnande anbud</v>
      </c>
      <c r="C33" s="134"/>
      <c r="D33" s="135"/>
      <c r="E33" s="1"/>
      <c r="H33" s="79"/>
      <c r="I33" s="79"/>
      <c r="W33" s="3"/>
    </row>
    <row r="34" spans="1:23" ht="27" customHeight="1" x14ac:dyDescent="0.35">
      <c r="A34" s="29" t="s">
        <v>20</v>
      </c>
      <c r="B34" s="136" t="str">
        <f>IF('Arkitektur och Utveckling'!B44&gt;500," använd förnyad konkurensutsättning för avrop",IF(K30=0,"",IF(B30='Arkitektur och Utveckling'!J63,B2,IF(C30='Arkitektur och Utveckling'!J63,C2,IF(D30='Arkitektur och Utveckling'!J63,D2,IF(E30='Arkitektur och Utveckling'!J63,E2,IF(F30='Arkitektur och Utveckling'!J63,F2,IF(G30='Arkitektur och Utveckling'!J63,G2,IF(H30='Arkitektur och Utveckling'!J63,H2,IF(I30='Arkitektur och Utveckling'!J63,I2,IF(J30='Arkitektur och Utveckling'!J63,J2,"")))))))))))</f>
        <v/>
      </c>
      <c r="C34" s="137"/>
      <c r="D34" s="138"/>
      <c r="E34" s="1"/>
      <c r="H34" s="79"/>
      <c r="I34" s="79"/>
      <c r="W34" s="3"/>
    </row>
    <row r="35" spans="1:23" ht="27" customHeight="1" x14ac:dyDescent="0.35">
      <c r="A35" s="29" t="s">
        <v>16</v>
      </c>
      <c r="B35" s="136" t="str">
        <f>IF('Arkitektur och Utveckling'!B44&gt;500," ",IF(K30=0,"",IF(B30='Arkitektur och Utveckling'!J63,B3,IF(C30='Arkitektur och Utveckling'!J63,C3,IF(D30='Arkitektur och Utveckling'!J63,D3,IF(E30='Arkitektur och Utveckling'!J63,E3,IF(F30='Arkitektur och Utveckling'!J63,F3,IF(G30='Arkitektur och Utveckling'!J63,G3,IF(H30='Arkitektur och Utveckling'!J63,H3,IF(I30='Arkitektur och Utveckling'!J63,I3,IF(J30='Arkitektur och Utveckling'!J63,J3,"")))))))))))</f>
        <v/>
      </c>
      <c r="C35" s="137"/>
      <c r="D35" s="138"/>
      <c r="E35" s="1"/>
      <c r="H35" s="79"/>
      <c r="I35" s="79"/>
      <c r="W35" s="3"/>
    </row>
    <row r="36" spans="1:23" ht="27" customHeight="1" x14ac:dyDescent="0.35">
      <c r="A36" s="29" t="s">
        <v>17</v>
      </c>
      <c r="B36" s="136" t="str">
        <f>IF('Arkitektur och Utveckling'!B44&gt;500," ",IF(K30=0,"",IF(B30='Arkitektur och Utveckling'!J63,B4,IF(C30='Arkitektur och Utveckling'!J63,C4,IF(D30='Arkitektur och Utveckling'!J63,D4,IF(E30='Arkitektur och Utveckling'!J63,E4,IF(F30='Arkitektur och Utveckling'!J63,F4,IF(G30='Arkitektur och Utveckling'!J63,G4,IF(H30='Arkitektur och Utveckling'!J63,H4,IF(I30='Arkitektur och Utveckling'!J63,I4,IF(J30='Arkitektur och Utveckling'!J63,J4,"")))))))))))</f>
        <v/>
      </c>
      <c r="C36" s="137"/>
      <c r="D36" s="138"/>
      <c r="E36" s="58"/>
      <c r="F36" s="58"/>
      <c r="H36" s="79"/>
      <c r="I36" s="79"/>
      <c r="W36" s="3"/>
    </row>
    <row r="37" spans="1:23" ht="27" customHeight="1" thickBot="1" x14ac:dyDescent="0.5">
      <c r="A37" s="29" t="s">
        <v>18</v>
      </c>
      <c r="B37" s="130" t="str">
        <f>IF('Arkitektur och Utveckling'!B44&gt;500," ",IF(K30=0,"",IF(B30='Arkitektur och Utveckling'!J63,B5,IF(C30='Arkitektur och Utveckling'!J63,C5,IF(D30='Arkitektur och Utveckling'!J63,D5,IF(E30='Arkitektur och Utveckling'!J63,E5,IF(F30='Arkitektur och Utveckling'!J63,F5,IF(G30='Arkitektur och Utveckling'!J63,G5,IF(H30='Arkitektur och Utveckling'!J63,H5,IF(I30='Arkitektur och Utveckling'!J63,I5,IF(J30='Arkitektur och Utveckling'!J63,J5,"")))))))))))</f>
        <v/>
      </c>
      <c r="C37" s="131"/>
      <c r="D37" s="132"/>
      <c r="E37" s="126">
        <f>IF('Arkitektur och Utveckling'!B44&gt;500,"",IF(B30='Arkitektur och Utveckling'!J63,B25,IF(C30='Arkitektur och Utveckling'!J63,C25,IF(D30='Arkitektur och Utveckling'!J63,D25,IF(E30='Arkitektur och Utveckling'!J63,E25,IF(F30='Arkitektur och Utveckling'!J63,F25,IF(G30='Arkitektur och Utveckling'!J63,G25,IF(H30='Arkitektur och Utveckling'!J63,H25,IF(I30='Arkitektur och Utveckling'!J63,I25,IF(J30='Arkitektur och Utveckling'!J63,J25,""))))))))))</f>
        <v>0</v>
      </c>
      <c r="F37" s="127"/>
      <c r="H37" s="79"/>
      <c r="I37" s="79"/>
      <c r="W37" s="3"/>
    </row>
    <row r="38" spans="1:23" ht="20" x14ac:dyDescent="0.4">
      <c r="A38" s="39" t="s">
        <v>28</v>
      </c>
      <c r="E38" s="1"/>
      <c r="H38" s="79"/>
      <c r="I38" s="79"/>
      <c r="W38" s="3"/>
    </row>
    <row r="39" spans="1:23" x14ac:dyDescent="0.35">
      <c r="A39" s="4"/>
      <c r="B39" s="139" t="s">
        <v>11</v>
      </c>
      <c r="C39" s="140"/>
      <c r="D39" s="4" t="s">
        <v>10</v>
      </c>
      <c r="E39" s="1"/>
      <c r="H39" s="79"/>
      <c r="I39" s="79"/>
      <c r="K39" s="3"/>
      <c r="L39" s="3"/>
      <c r="M39" s="3"/>
      <c r="N39" s="3"/>
      <c r="O39" s="3"/>
      <c r="P39" s="3"/>
      <c r="W39" s="3"/>
    </row>
    <row r="40" spans="1:23" x14ac:dyDescent="0.35">
      <c r="A40" s="4" t="s">
        <v>4</v>
      </c>
      <c r="B40" s="128" t="str">
        <f>IF('Arkitektur och Utveckling'!B44&gt;500,"",IF(K30=0,"",IF(B30=1,B1,IF(C30=1,C1,IF(D30=1,D1,IF(E30=1,E1,IF(F30=1,F1,IF(G30=1,G1,IF(H30=1,H1,IF(I30=1,I1,IF(J30=1,J1,"")))))))))))</f>
        <v/>
      </c>
      <c r="C40" s="129"/>
      <c r="D40" s="30">
        <f>IF('Arkitektur och Utveckling'!B44&gt;500,"",IF(B30=1,B25,IF(C30=1,C25,IF(D30=1,D25,IF(E30=1,E25,IF(F30=1,F25,IF(G30=1,G25,IF(H30=1,H25,IF(I30=1,I25,IF(J30=1,J25,""))))))))))</f>
        <v>0</v>
      </c>
      <c r="E40" s="1"/>
      <c r="H40" s="79"/>
      <c r="I40" s="79"/>
    </row>
    <row r="41" spans="1:23" x14ac:dyDescent="0.35">
      <c r="A41" s="4" t="s">
        <v>5</v>
      </c>
      <c r="B41" s="128" t="str">
        <f>IF('Arkitektur och Utveckling'!B44&gt;500,"",IF(K30=0,"",IF(B30=2,B1,IF(C30=2,C1,IF(D30=2,D1,IF(E30=2,E1,IF(F30=2,F1,IF(G30=2,G1,IF(H30=2,H1,IF(I30=2,I1,IF(J30=2,J1,"")))))))))))</f>
        <v/>
      </c>
      <c r="C41" s="129"/>
      <c r="D41" s="30">
        <f>IF('Arkitektur och Utveckling'!B44&gt;500,"",IF(B30=2,B25,IF(C30=2,C25,IF(D30=2,D25,IF(E30=2,E25,IF(F30=2,F25,IF(G30=2,G25,IF(H30=2,H25,IF(I30=2,I25,IF(J30=2,J25,""))))))))))</f>
        <v>0</v>
      </c>
      <c r="E41" s="1"/>
      <c r="H41" s="79"/>
      <c r="I41" s="79"/>
    </row>
    <row r="42" spans="1:23" x14ac:dyDescent="0.35">
      <c r="A42" s="4" t="s">
        <v>6</v>
      </c>
      <c r="B42" s="128" t="str">
        <f>IF('Arkitektur och Utveckling'!B44&gt;500,"",IF(K30=0,"",IF(B30=3,B1,IF(C30=3,C1,IF(D30=3,D1,IF(E30=3,E1,IF(F30=3,F1,IF(G30=3,G1,IF(H30=3,H1,IF(I30=3,I1,IF(J30=3,J1,"")))))))))))</f>
        <v/>
      </c>
      <c r="C42" s="129"/>
      <c r="D42" s="30">
        <f>IF('Arkitektur och Utveckling'!B44&gt;500,"",IF(B30=3,B25,IF(C30=3,C25,IF(D30=3,D25,IF(E30=3,E25,IF(F30=3,F25,IF(G30=3,G25,IF(H30=3,H25,IF(I30=3,I25,IF(J30=3,J25,""))))))))))</f>
        <v>0</v>
      </c>
      <c r="E42" s="1"/>
      <c r="H42" s="79"/>
      <c r="I42" s="79"/>
    </row>
    <row r="43" spans="1:23" x14ac:dyDescent="0.35">
      <c r="A43" s="4" t="s">
        <v>31</v>
      </c>
      <c r="B43" s="128" t="str">
        <f>IF('Arkitektur och Utveckling'!B44&gt;500,"",IF(K30=0,"",IF(B30=4,B1,IF(C30=4,C1,IF(D30=4,D1,IF(E30=4,E1,IF(F30=4,F1,IF(G30=4,G1,IF(H30=4,H1,IF(I30=4,I1,IF(J30=4,J1,"")))))))))))</f>
        <v/>
      </c>
      <c r="C43" s="129"/>
      <c r="D43" s="30">
        <f>IF('Arkitektur och Utveckling'!B44&gt;500,"",IF(B30=4,B25,IF(C30=4,C25,IF(D30=4,D25,IF(E30=4,E25,IF(F30=4,F25,IF(G30=4,G25,IF(H30=4,H25,IF(I30=4,I25,IF(J30=4,J25,""))))))))))</f>
        <v>0</v>
      </c>
      <c r="E43" s="1"/>
      <c r="H43" s="79"/>
      <c r="I43" s="79"/>
    </row>
    <row r="44" spans="1:23" x14ac:dyDescent="0.35">
      <c r="A44" s="4" t="s">
        <v>32</v>
      </c>
      <c r="B44" s="128" t="str">
        <f>IF('Arkitektur och Utveckling'!B44&gt;500,"",IF(K30=0,"",IF(B30=5,B1,IF(C30=5,C1,IF(D30=5,D1,IF(E30=5,E1,IF(F30=5,F1,IF(G30=5,G1,IF(H30=5,H1,IF(I30=5,I1,IF(J30=5,J1,"")))))))))))</f>
        <v/>
      </c>
      <c r="C44" s="129"/>
      <c r="D44" s="30">
        <f>IF('Arkitektur och Utveckling'!B44&gt;500,"",IF(B30=5,B25,IF(C30=5,C25,IF(D30=5,D25,IF(E30=5,E25,IF(F30=5,F25,IF(G30=5,G25,IF(H30=5,H25,IF(I30=5,I25,IF(J30=5,J25,""))))))))))</f>
        <v>0</v>
      </c>
      <c r="E44" s="1"/>
      <c r="H44" s="79"/>
      <c r="I44" s="79"/>
    </row>
    <row r="45" spans="1:23" x14ac:dyDescent="0.35">
      <c r="A45" s="4" t="s">
        <v>33</v>
      </c>
      <c r="B45" s="128" t="str">
        <f>IF('Arkitektur och Utveckling'!B44&gt;500,"",IF(K30=0,"",IF(B30=6,B1,IF(C30=6,C1,IF(D30=6,D1,IF(E30=6,E1,IF(F30=6,F1,IF(G30=6,G1,IF(H30=6,H1,IF(I30=6,I1,IF(J30=6,J1,"")))))))))))</f>
        <v/>
      </c>
      <c r="C45" s="129"/>
      <c r="D45" s="30">
        <f>IF('Arkitektur och Utveckling'!B44&gt;500,"",IF(B30=6,B25,IF(C30=6,C25,IF(D30=6,D25,IF(E30=6,E25,IF(F30=6,F25,IF(G30=6,G25,IF(H30=6,H25,IF(I30=6,I25,IF(J30=6,J25,""))))))))))</f>
        <v>0</v>
      </c>
      <c r="E45" s="1"/>
      <c r="H45" s="79"/>
      <c r="I45" s="79"/>
    </row>
    <row r="46" spans="1:23" x14ac:dyDescent="0.35">
      <c r="A46" s="4" t="s">
        <v>43</v>
      </c>
      <c r="B46" s="128" t="str">
        <f>IF('Arkitektur och Utveckling'!B44&gt;500,"",IF(K30=0,"",IF(B30=7,B1,IF(C30=7,C1,IF(D30=7,D1,IF(E30=7,E1,IF(F30=7,F1,IF(G30=7,G1,IF(H30=7,H1,IF(I30=7,I1,IF(J30=7,J1,"")))))))))))</f>
        <v/>
      </c>
      <c r="C46" s="129"/>
      <c r="D46" s="30">
        <f>IF('Arkitektur och Utveckling'!B44&gt;500,"",IF(B30=7,B25,IF(C30=7,C25,IF(D30=7,D25,IF(E30=7,E25,IF(F30=7,F25,IF(G30=7,G25,IF(H30=7,H25,IF(I30=7,I25,IF(J30=7,J25,""))))))))))</f>
        <v>0</v>
      </c>
      <c r="E46" s="1"/>
      <c r="H46" s="79"/>
      <c r="I46" s="79"/>
    </row>
    <row r="47" spans="1:23" x14ac:dyDescent="0.35">
      <c r="A47" s="4" t="s">
        <v>44</v>
      </c>
      <c r="B47" s="128" t="str">
        <f>IF('Arkitektur och Utveckling'!B44&gt;500,"",IF(K30=0,"",IF(B30=8,B1,IF(C30=8,C1,IF(D30=8,D1,IF(E30=8,E1,IF(F30=8,F1,IF(G30=8,G1,IF(H30=8,H1,IF(I30=8,I1,IF(J30=8,J1,"")))))))))))</f>
        <v/>
      </c>
      <c r="C47" s="129"/>
      <c r="D47" s="30">
        <f>IF('Arkitektur och Utveckling'!B44&gt;500,"",IF(B30=8,B25,IF(C30=8,C25,IF(D30=8,D25,IF(E30=8,E25,IF(F30=8,F25,IF(G30=8,G25,IF(H30=8,H25,IF(I30=8,I25,IF(J30=8,J25,""))))))))))</f>
        <v>0</v>
      </c>
      <c r="E47" s="1"/>
    </row>
    <row r="48" spans="1:23" x14ac:dyDescent="0.35">
      <c r="A48" s="4" t="s">
        <v>45</v>
      </c>
      <c r="B48" s="128" t="str">
        <f>IF('Arkitektur och Utveckling'!B44&gt;500,"",IF(K30=0,"",IF(B30=9,B1,IF(C30=9,C1,IF(D30=9,D1,IF(E30=9,E1,IF(F30=9,F1,IF(G30=9,G1,IF(H30=9,H1,IF(I30=9,I1,IF(J30=9,J1,"")))))))))))</f>
        <v/>
      </c>
      <c r="C48" s="129"/>
      <c r="D48" s="30">
        <f>IF('Arkitektur och Utveckling'!B44&gt;500,"",IF(B30=89,B25,IF(C30=9,C25,IF(D30=9,D25,IF(E30=9,E25,IF(F30=9,F25,IF(G30=9,G25,IF(H30=9,H25,IF(I30=9,I25,IF(J30=9,J25,""))))))))))</f>
        <v>0</v>
      </c>
    </row>
    <row r="49" spans="1:5" x14ac:dyDescent="0.35">
      <c r="A49" s="19"/>
      <c r="B49" s="19"/>
      <c r="C49" s="19"/>
      <c r="D49" s="19"/>
      <c r="E49" s="1"/>
    </row>
    <row r="50" spans="1:5" x14ac:dyDescent="0.35">
      <c r="A50" s="19"/>
      <c r="B50" s="19"/>
      <c r="C50" s="19"/>
      <c r="E50" s="1"/>
    </row>
    <row r="51" spans="1:5" x14ac:dyDescent="0.35">
      <c r="A51" s="19"/>
      <c r="B51" s="19"/>
      <c r="C51" s="19"/>
      <c r="E51" s="1"/>
    </row>
    <row r="52" spans="1:5" x14ac:dyDescent="0.35">
      <c r="A52" s="19"/>
      <c r="B52" s="19"/>
      <c r="C52" s="19"/>
      <c r="E52" s="1"/>
    </row>
    <row r="53" spans="1:5" x14ac:dyDescent="0.35">
      <c r="A53" s="19"/>
      <c r="B53" s="19"/>
      <c r="C53" s="19"/>
      <c r="E53" s="1"/>
    </row>
    <row r="54" spans="1:5" x14ac:dyDescent="0.35">
      <c r="A54" s="19"/>
      <c r="B54" s="19"/>
      <c r="C54" s="19"/>
      <c r="E54" s="1"/>
    </row>
    <row r="55" spans="1:5" x14ac:dyDescent="0.35">
      <c r="A55" s="19"/>
      <c r="B55" s="19"/>
      <c r="C55" s="19"/>
      <c r="E55" s="1"/>
    </row>
    <row r="56" spans="1:5" x14ac:dyDescent="0.35">
      <c r="A56" s="19"/>
      <c r="B56" s="19"/>
      <c r="C56" s="19"/>
      <c r="E56" s="1"/>
    </row>
    <row r="57" spans="1:5" x14ac:dyDescent="0.35">
      <c r="A57" s="19"/>
      <c r="B57" s="19"/>
      <c r="C57" s="19"/>
      <c r="E57" s="1"/>
    </row>
    <row r="58" spans="1:5" x14ac:dyDescent="0.35">
      <c r="A58" s="19"/>
      <c r="B58" s="19"/>
      <c r="C58" s="19"/>
      <c r="E58" s="1"/>
    </row>
    <row r="59" spans="1:5" x14ac:dyDescent="0.35">
      <c r="A59" s="19"/>
      <c r="B59" s="19"/>
      <c r="C59" s="19"/>
      <c r="E59" s="1"/>
    </row>
    <row r="60" spans="1:5" x14ac:dyDescent="0.35">
      <c r="A60" s="19"/>
      <c r="B60" s="19"/>
      <c r="C60" s="19"/>
      <c r="E60" s="1"/>
    </row>
    <row r="61" spans="1:5" x14ac:dyDescent="0.35">
      <c r="A61" s="19"/>
      <c r="B61" s="19"/>
      <c r="C61" s="19"/>
      <c r="E61" s="1"/>
    </row>
    <row r="62" spans="1:5" x14ac:dyDescent="0.35">
      <c r="A62" s="19"/>
      <c r="B62" s="19"/>
      <c r="C62" s="19"/>
      <c r="E62" s="1"/>
    </row>
    <row r="63" spans="1:5" x14ac:dyDescent="0.35">
      <c r="A63" s="19"/>
      <c r="B63" s="19"/>
      <c r="C63" s="19"/>
      <c r="E63" s="1"/>
    </row>
  </sheetData>
  <sheetProtection algorithmName="SHA-512" hashValue="cyz6xpLNww+DHyr8+O1IapiFtt/S245L05/Em9khBPpGNv0G0pliHT7xs+85tk/H5iV96I1uGHFKv+lsFMuZOg==" saltValue="AU2sd1NAHkARxwCUHYbQpw==" spinCount="100000" sheet="1" objects="1" scenarios="1"/>
  <mergeCells count="16">
    <mergeCell ref="E37:F37"/>
    <mergeCell ref="B48:C48"/>
    <mergeCell ref="B37:D37"/>
    <mergeCell ref="B33:D33"/>
    <mergeCell ref="B34:D34"/>
    <mergeCell ref="B35:D35"/>
    <mergeCell ref="B36:D36"/>
    <mergeCell ref="B40:C40"/>
    <mergeCell ref="B39:C39"/>
    <mergeCell ref="B41:C41"/>
    <mergeCell ref="B42:C42"/>
    <mergeCell ref="B43:C43"/>
    <mergeCell ref="B44:C44"/>
    <mergeCell ref="B45:C45"/>
    <mergeCell ref="B46:C46"/>
    <mergeCell ref="B47:C47"/>
  </mergeCells>
  <phoneticPr fontId="19" type="noConversion"/>
  <dataValidations count="1">
    <dataValidation errorStyle="warning" allowBlank="1" showInputMessage="1" showErrorMessage="1" sqref="B33:B37" xr:uid="{00000000-0002-0000-0200-000002000000}"/>
  </dataValidations>
  <hyperlinks>
    <hyperlink ref="G5" r:id="rId1" xr:uid="{323C7BC3-79F9-4647-B1DF-02497DB410BE}"/>
    <hyperlink ref="C5" r:id="rId2" xr:uid="{DD7352CC-7A2B-41AD-8B1A-E1779FC7D08D}"/>
    <hyperlink ref="I5" r:id="rId3" xr:uid="{3E5F728E-FA2B-4841-BBBA-04CA80CC599B}"/>
  </hyperlinks>
  <pageMargins left="0.62992125984251968" right="0.62992125984251968" top="0.74803149606299213" bottom="0.74803149606299213" header="0.31496062992125984" footer="0.31496062992125984"/>
  <pageSetup paperSize="9" scale="47" fitToHeight="0"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725D-662F-44C0-AFA8-9CFCE5E998C9}">
  <dimension ref="A1:A17"/>
  <sheetViews>
    <sheetView workbookViewId="0">
      <selection activeCell="B23" sqref="B23"/>
    </sheetView>
  </sheetViews>
  <sheetFormatPr defaultRowHeight="13.5" x14ac:dyDescent="0.35"/>
  <sheetData>
    <row r="1" spans="1:1" ht="15" x14ac:dyDescent="0.35">
      <c r="A1" s="68" t="s">
        <v>67</v>
      </c>
    </row>
    <row r="2" spans="1:1" ht="15" x14ac:dyDescent="0.35">
      <c r="A2" s="68" t="s">
        <v>68</v>
      </c>
    </row>
    <row r="3" spans="1:1" ht="15" x14ac:dyDescent="0.35">
      <c r="A3" s="68" t="s">
        <v>55</v>
      </c>
    </row>
    <row r="4" spans="1:1" ht="15" x14ac:dyDescent="0.35">
      <c r="A4" s="68" t="s">
        <v>56</v>
      </c>
    </row>
    <row r="5" spans="1:1" ht="15" x14ac:dyDescent="0.35">
      <c r="A5" s="68" t="s">
        <v>57</v>
      </c>
    </row>
    <row r="6" spans="1:1" ht="15" x14ac:dyDescent="0.35">
      <c r="A6" s="68" t="s">
        <v>58</v>
      </c>
    </row>
    <row r="7" spans="1:1" ht="15" x14ac:dyDescent="0.35">
      <c r="A7" s="68" t="s">
        <v>59</v>
      </c>
    </row>
    <row r="8" spans="1:1" ht="15" x14ac:dyDescent="0.35">
      <c r="A8" s="68" t="s">
        <v>60</v>
      </c>
    </row>
    <row r="9" spans="1:1" ht="15" x14ac:dyDescent="0.35">
      <c r="A9" s="68" t="s">
        <v>61</v>
      </c>
    </row>
    <row r="10" spans="1:1" ht="15" x14ac:dyDescent="0.35">
      <c r="A10" s="68" t="s">
        <v>62</v>
      </c>
    </row>
    <row r="11" spans="1:1" ht="15" x14ac:dyDescent="0.35">
      <c r="A11" s="68" t="s">
        <v>70</v>
      </c>
    </row>
    <row r="12" spans="1:1" ht="15" x14ac:dyDescent="0.35">
      <c r="A12" s="68" t="s">
        <v>69</v>
      </c>
    </row>
    <row r="13" spans="1:1" ht="15" x14ac:dyDescent="0.4">
      <c r="A13" s="69"/>
    </row>
    <row r="14" spans="1:1" ht="15" x14ac:dyDescent="0.35">
      <c r="A14" s="68" t="s">
        <v>63</v>
      </c>
    </row>
    <row r="15" spans="1:1" ht="15" x14ac:dyDescent="0.35">
      <c r="A15" s="68" t="s">
        <v>64</v>
      </c>
    </row>
    <row r="16" spans="1:1" ht="15" x14ac:dyDescent="0.35">
      <c r="A16" s="68" t="s">
        <v>65</v>
      </c>
    </row>
    <row r="17" spans="1:1" ht="15" x14ac:dyDescent="0.35">
      <c r="A17" s="68"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Arkitektur och Utveckling</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Erik Baggström</cp:lastModifiedBy>
  <cp:lastPrinted>2021-02-01T11:21:33Z</cp:lastPrinted>
  <dcterms:created xsi:type="dcterms:W3CDTF">2016-05-19T07:07:08Z</dcterms:created>
  <dcterms:modified xsi:type="dcterms:W3CDTF">2024-12-06T15:30:44Z</dcterms:modified>
</cp:coreProperties>
</file>