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U:\ITK 2020\3 Förvaltning\10 Stöddokument\AO5 IT-konsultlösningar\Avropsblanketter\"/>
    </mc:Choice>
  </mc:AlternateContent>
  <xr:revisionPtr revIDLastSave="0" documentId="8_{807D160E-6267-48C0-9BD9-557637459655}" xr6:coauthVersionLast="47" xr6:coauthVersionMax="47" xr10:uidLastSave="{00000000-0000-0000-0000-000000000000}"/>
  <bookViews>
    <workbookView xWindow="-120" yWindow="-120" windowWidth="29040" windowHeight="15720" xr2:uid="{00000000-000D-0000-FFFF-FFFF00000000}"/>
  </bookViews>
  <sheets>
    <sheet name="IT-konsultlösningar" sheetId="1" r:id="rId1"/>
    <sheet name="Prismatris " sheetId="2" r:id="rId2"/>
    <sheet name="Information"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1" i="2" l="1"/>
  <c r="F41" i="2"/>
  <c r="G41" i="2"/>
  <c r="H41" i="2"/>
  <c r="I41" i="2"/>
  <c r="J41" i="2"/>
  <c r="D41" i="2"/>
  <c r="C41" i="2"/>
  <c r="L64" i="2" l="1"/>
  <c r="L63" i="2"/>
  <c r="L57" i="2"/>
  <c r="L56" i="2"/>
  <c r="L49" i="2"/>
  <c r="L48" i="2"/>
  <c r="L42" i="2"/>
  <c r="L41" i="2"/>
  <c r="L34" i="2"/>
  <c r="L33" i="2"/>
  <c r="L27" i="2"/>
  <c r="L26" i="2"/>
  <c r="B80" i="1"/>
  <c r="G56" i="2" l="1"/>
  <c r="H56" i="2"/>
  <c r="I56" i="2"/>
  <c r="J56" i="2"/>
  <c r="C56" i="2"/>
  <c r="E56" i="2"/>
  <c r="F56" i="2"/>
  <c r="D56" i="2"/>
  <c r="F26" i="2"/>
  <c r="I26" i="2"/>
  <c r="C26" i="2"/>
  <c r="G26" i="2"/>
  <c r="J26" i="2"/>
  <c r="D26" i="2"/>
  <c r="E26" i="2"/>
  <c r="H26" i="2"/>
  <c r="J64" i="2"/>
  <c r="E63" i="2"/>
  <c r="I57" i="2"/>
  <c r="B56" i="2"/>
  <c r="J49" i="2"/>
  <c r="E48" i="2"/>
  <c r="I42" i="2"/>
  <c r="B41" i="2"/>
  <c r="J34" i="2"/>
  <c r="E33" i="2"/>
  <c r="I27" i="2"/>
  <c r="B26" i="2"/>
  <c r="C57" i="2" l="1"/>
  <c r="H63" i="2"/>
  <c r="J57" i="2"/>
  <c r="C63" i="2"/>
  <c r="F63" i="2"/>
  <c r="G63" i="2"/>
  <c r="B57" i="2"/>
  <c r="D64" i="2"/>
  <c r="D57" i="2"/>
  <c r="E64" i="2"/>
  <c r="E65" i="2" s="1"/>
  <c r="E57" i="2"/>
  <c r="I63" i="2"/>
  <c r="F64" i="2"/>
  <c r="F57" i="2"/>
  <c r="B63" i="2"/>
  <c r="J63" i="2"/>
  <c r="J65" i="2" s="1"/>
  <c r="G64" i="2"/>
  <c r="C64" i="2"/>
  <c r="D63" i="2"/>
  <c r="I64" i="2"/>
  <c r="G57" i="2"/>
  <c r="H64" i="2"/>
  <c r="H57" i="2"/>
  <c r="B64" i="2"/>
  <c r="C49" i="2"/>
  <c r="B42" i="2"/>
  <c r="J42" i="2"/>
  <c r="F33" i="2"/>
  <c r="C48" i="2"/>
  <c r="F48" i="2"/>
  <c r="G48" i="2"/>
  <c r="H48" i="2"/>
  <c r="C42" i="2"/>
  <c r="D49" i="2"/>
  <c r="E49" i="2"/>
  <c r="E50" i="2" s="1"/>
  <c r="E42" i="2"/>
  <c r="I48" i="2"/>
  <c r="F49" i="2"/>
  <c r="F42" i="2"/>
  <c r="B48" i="2"/>
  <c r="J48" i="2"/>
  <c r="J50" i="2" s="1"/>
  <c r="G49" i="2"/>
  <c r="D48" i="2"/>
  <c r="I49" i="2"/>
  <c r="D42" i="2"/>
  <c r="G42" i="2"/>
  <c r="H49" i="2"/>
  <c r="H42" i="2"/>
  <c r="B49" i="2"/>
  <c r="B27" i="2"/>
  <c r="G33" i="2"/>
  <c r="J27" i="2"/>
  <c r="C27" i="2"/>
  <c r="D34" i="2"/>
  <c r="H33" i="2"/>
  <c r="E34" i="2"/>
  <c r="E35" i="2" s="1"/>
  <c r="E27" i="2"/>
  <c r="B28" i="2"/>
  <c r="I33" i="2"/>
  <c r="F34" i="2"/>
  <c r="F27" i="2"/>
  <c r="B33" i="2"/>
  <c r="J33" i="2"/>
  <c r="J35" i="2" s="1"/>
  <c r="G34" i="2"/>
  <c r="D33" i="2"/>
  <c r="I34" i="2"/>
  <c r="C34" i="2"/>
  <c r="D27" i="2"/>
  <c r="G27" i="2"/>
  <c r="C33" i="2"/>
  <c r="H34" i="2"/>
  <c r="H27" i="2"/>
  <c r="B34" i="2"/>
  <c r="H65" i="2" l="1"/>
  <c r="D65" i="2"/>
  <c r="B58" i="2"/>
  <c r="G65" i="2"/>
  <c r="C65" i="2"/>
  <c r="F65" i="2"/>
  <c r="B65" i="2"/>
  <c r="I65" i="2"/>
  <c r="H50" i="2"/>
  <c r="F50" i="2"/>
  <c r="G35" i="2"/>
  <c r="C50" i="2"/>
  <c r="I50" i="2"/>
  <c r="G50" i="2"/>
  <c r="B43" i="2"/>
  <c r="F35" i="2"/>
  <c r="B50" i="2"/>
  <c r="D50" i="2"/>
  <c r="I35" i="2"/>
  <c r="D35" i="2"/>
  <c r="H35" i="2"/>
  <c r="C35" i="2"/>
  <c r="B35" i="2"/>
  <c r="L19" i="2"/>
  <c r="F19" i="2" s="1"/>
  <c r="L12" i="2"/>
  <c r="L18" i="2"/>
  <c r="J18" i="2" s="1"/>
  <c r="I19" i="2" l="1"/>
  <c r="B19" i="2"/>
  <c r="J19" i="2"/>
  <c r="J20" i="2" s="1"/>
  <c r="C19" i="2"/>
  <c r="D19" i="2"/>
  <c r="G19" i="2"/>
  <c r="H19" i="2"/>
  <c r="E19" i="2"/>
  <c r="C18" i="2"/>
  <c r="D18" i="2"/>
  <c r="E18" i="2"/>
  <c r="F18" i="2"/>
  <c r="F20" i="2" s="1"/>
  <c r="G18" i="2"/>
  <c r="H18" i="2"/>
  <c r="I18" i="2"/>
  <c r="B18" i="2"/>
  <c r="L11" i="2"/>
  <c r="D58" i="2" l="1"/>
  <c r="C58" i="2"/>
  <c r="J58" i="2"/>
  <c r="I58" i="2"/>
  <c r="G58" i="2"/>
  <c r="F58" i="2"/>
  <c r="H58" i="2"/>
  <c r="E58" i="2"/>
  <c r="J43" i="2"/>
  <c r="I43" i="2"/>
  <c r="E43" i="2"/>
  <c r="H43" i="2"/>
  <c r="F43" i="2"/>
  <c r="D43" i="2"/>
  <c r="C43" i="2"/>
  <c r="G43" i="2"/>
  <c r="B20" i="2"/>
  <c r="J28" i="2"/>
  <c r="F28" i="2"/>
  <c r="E28" i="2"/>
  <c r="C28" i="2"/>
  <c r="I28" i="2"/>
  <c r="G28" i="2"/>
  <c r="H28" i="2"/>
  <c r="I20" i="2"/>
  <c r="E20" i="2"/>
  <c r="H20" i="2"/>
  <c r="G20" i="2"/>
  <c r="D20" i="2"/>
  <c r="C20" i="2"/>
  <c r="G11" i="2"/>
  <c r="H11" i="2"/>
  <c r="I11" i="2"/>
  <c r="E11" i="2"/>
  <c r="F11" i="2"/>
  <c r="J11" i="2"/>
  <c r="C11" i="2"/>
  <c r="D11" i="2"/>
  <c r="B11" i="2"/>
  <c r="E86" i="1" l="1"/>
  <c r="B12" i="2"/>
  <c r="B13" i="2" s="1"/>
  <c r="B66" i="2" s="1"/>
  <c r="F12" i="2"/>
  <c r="F13" i="2" s="1"/>
  <c r="F66" i="2" s="1"/>
  <c r="I12" i="2"/>
  <c r="I13" i="2" s="1"/>
  <c r="I66" i="2" s="1"/>
  <c r="G12" i="2"/>
  <c r="G13" i="2" s="1"/>
  <c r="G66" i="2" s="1"/>
  <c r="E12" i="2"/>
  <c r="E13" i="2" s="1"/>
  <c r="E66" i="2" s="1"/>
  <c r="H12" i="2"/>
  <c r="H13" i="2" s="1"/>
  <c r="H66" i="2" s="1"/>
  <c r="D12" i="2"/>
  <c r="D13" i="2" s="1"/>
  <c r="J12" i="2"/>
  <c r="J13" i="2" s="1"/>
  <c r="J66" i="2" s="1"/>
  <c r="C12" i="2"/>
  <c r="C13" i="2" s="1"/>
  <c r="C66" i="2" s="1"/>
  <c r="D28" i="2" l="1"/>
  <c r="D66" i="2" s="1"/>
  <c r="D67" i="2" l="1"/>
  <c r="D68" i="2" s="1"/>
  <c r="K70" i="2"/>
  <c r="F67" i="2"/>
  <c r="F68" i="2" s="1"/>
  <c r="C67" i="2"/>
  <c r="C68" i="2" s="1"/>
  <c r="B67" i="2"/>
  <c r="B68" i="2" s="1"/>
  <c r="G67" i="2"/>
  <c r="G68" i="2" s="1"/>
  <c r="H67" i="2"/>
  <c r="H68" i="2" s="1"/>
  <c r="E67" i="2"/>
  <c r="E68" i="2" s="1"/>
  <c r="I67" i="2"/>
  <c r="I68" i="2" s="1"/>
  <c r="J67" i="2"/>
  <c r="J68" i="2" s="1"/>
  <c r="E70" i="2" l="1"/>
  <c r="H70" i="2"/>
  <c r="B70" i="2"/>
  <c r="I70" i="2"/>
  <c r="F70" i="2"/>
  <c r="G70" i="2"/>
  <c r="C70" i="2"/>
  <c r="J70" i="2"/>
  <c r="D70" i="2"/>
  <c r="B74" i="2" l="1"/>
  <c r="F82" i="1" s="1"/>
  <c r="B77" i="2"/>
  <c r="F85" i="1" s="1"/>
  <c r="B86" i="2"/>
  <c r="F95" i="1" s="1"/>
  <c r="B76" i="2"/>
  <c r="I10" i="1" s="1"/>
  <c r="B73" i="2"/>
  <c r="F81" i="1" s="1"/>
  <c r="B75" i="2"/>
  <c r="F83" i="1" s="1"/>
  <c r="B82" i="2"/>
  <c r="F91" i="1" s="1"/>
  <c r="B85" i="2"/>
  <c r="F94" i="1" s="1"/>
  <c r="B80" i="2"/>
  <c r="F89" i="1" s="1"/>
  <c r="B84" i="2"/>
  <c r="F93" i="1" s="1"/>
  <c r="B88" i="2"/>
  <c r="F97" i="1" s="1"/>
  <c r="B81" i="2"/>
  <c r="F90" i="1" s="1"/>
  <c r="B87" i="2"/>
  <c r="F96" i="1" s="1"/>
  <c r="B83" i="2"/>
  <c r="F92" i="1" s="1"/>
  <c r="D88" i="2"/>
  <c r="J97" i="1" s="1"/>
  <c r="D80" i="2"/>
  <c r="J89" i="1" s="1"/>
  <c r="D84" i="2"/>
  <c r="J93" i="1" s="1"/>
  <c r="D81" i="2"/>
  <c r="J90" i="1" s="1"/>
  <c r="D87" i="2"/>
  <c r="J96" i="1" s="1"/>
  <c r="D83" i="2"/>
  <c r="J92" i="1" s="1"/>
  <c r="D86" i="2"/>
  <c r="J95" i="1" s="1"/>
  <c r="E77" i="2"/>
  <c r="G87" i="1" s="1"/>
  <c r="D82" i="2"/>
  <c r="J91" i="1" s="1"/>
  <c r="D85" i="2"/>
  <c r="J94" i="1" s="1"/>
  <c r="N41" i="2"/>
  <c r="H59" i="1" s="1"/>
  <c r="N56" i="2"/>
  <c r="H71" i="1" s="1"/>
  <c r="N42" i="2"/>
  <c r="H60" i="1" s="1"/>
  <c r="N34" i="2"/>
  <c r="H54" i="1" s="1"/>
  <c r="N26" i="2"/>
  <c r="H47" i="1" s="1"/>
  <c r="N33" i="2"/>
  <c r="H53" i="1" s="1"/>
  <c r="N57" i="2"/>
  <c r="H72" i="1" s="1"/>
  <c r="N27" i="2"/>
  <c r="H48" i="1" s="1"/>
  <c r="N64" i="2"/>
  <c r="H78" i="1" s="1"/>
  <c r="N12" i="2"/>
  <c r="H36" i="1" s="1"/>
  <c r="N48" i="2"/>
  <c r="H65" i="1" s="1"/>
  <c r="N11" i="2"/>
  <c r="H35" i="1" s="1"/>
  <c r="N63" i="2"/>
  <c r="H77" i="1" s="1"/>
  <c r="N18" i="2"/>
  <c r="H41" i="1" s="1"/>
  <c r="N49" i="2"/>
  <c r="H66" i="1" s="1"/>
  <c r="N19" i="2"/>
  <c r="H42" i="1" s="1"/>
  <c r="I8" i="1" l="1"/>
  <c r="I11" i="1"/>
  <c r="F84" i="1"/>
  <c r="I9" i="1"/>
  <c r="I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Wedholm</author>
  </authors>
  <commentList>
    <comment ref="B20" authorId="0" shapeId="0" xr:uid="{62824D2C-86F7-4BA1-89C2-D590519CDBEF}">
      <text>
        <r>
          <rPr>
            <sz val="9"/>
            <color indexed="81"/>
            <rFont val="Tahoma"/>
            <family val="2"/>
          </rPr>
          <t xml:space="preserve">Kund beskriver uppdraget som konsult ska utföra. Det går att bifoga denna information som en bilaga.
För följande roller får även nedan specificeras: 
- Användbarhetsdesigner/UX-designer: vilka system konsulten ska ha god kunskap i.
- Kravhanterare/kravanalytiker: vilka system konsulten ska ha god kunskap i.
- IT-säkerhetstekniker: vilka system konsulten ska ha god kunskap i.
- Systemutvecklare: vilka programmeringsspråk konsulten ska ha god kunskap i av .NET, JAVA, C, C#, C++, Javascript och Python.
</t>
        </r>
      </text>
    </comment>
    <comment ref="B33" authorId="0" shapeId="0" xr:uid="{9C4A5EEE-757B-4E1E-B122-EFE4809521B4}">
      <text>
        <r>
          <rPr>
            <b/>
            <sz val="9"/>
            <color indexed="81"/>
            <rFont val="Tahoma"/>
            <family val="2"/>
          </rPr>
          <t xml:space="preserve">Kravspecifikation konsult
</t>
        </r>
        <r>
          <rPr>
            <sz val="9"/>
            <color indexed="81"/>
            <rFont val="Tahoma"/>
            <family val="2"/>
          </rPr>
          <t xml:space="preserve">Uppdrag som Användbarhetsdesigner/UX-designer kan exempelvis innebära arbete med User experience (UX) och användarcentrerad design av system, utifrån verksamhets- och målgruppsanalysen beskriva interaktion mellan användarna och systemet samt hur informationen i systemet ska struktureras och presenteras med fokus på att uppnå användarnytta och kundupplevelse.
</t>
        </r>
        <r>
          <rPr>
            <b/>
            <sz val="9"/>
            <color indexed="81"/>
            <rFont val="Tahoma"/>
            <family val="2"/>
          </rPr>
          <t xml:space="preserve">
</t>
        </r>
        <r>
          <rPr>
            <sz val="9"/>
            <color indexed="81"/>
            <rFont val="Tahoma"/>
            <family val="2"/>
          </rPr>
          <t>Konsulten ska:</t>
        </r>
        <r>
          <rPr>
            <b/>
            <sz val="9"/>
            <color indexed="81"/>
            <rFont val="Tahoma"/>
            <family val="2"/>
          </rPr>
          <t xml:space="preserve">
- </t>
        </r>
        <r>
          <rPr>
            <sz val="9"/>
            <color indexed="81"/>
            <rFont val="Tahoma"/>
            <family val="2"/>
          </rPr>
          <t>Arbetat minst 6 år som konsult inom rollen med erfarenhet av uppdrag enligt beskrivning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 ha erfarenhet av olika system och genomgått kurser i dessa system. Kund får specificera vilka system konsulten ska ha god kunskap i. Med god kunskap avses i förutom genomgångna kurser, tidigare genomförda uppdrag relaterade till dessa system om totalt minst 1500 timmar.
-ha erfarenhet av tillgänglighetsanpassning i användargränssnitt för personer med funktionsvariationer.</t>
        </r>
      </text>
    </comment>
    <comment ref="B34" authorId="0" shapeId="0" xr:uid="{7C8D3FFB-F882-4435-B9F5-A0985D7C90D3}">
      <text>
        <r>
          <rPr>
            <sz val="9"/>
            <color indexed="81"/>
            <rFont val="Tahoma"/>
            <family val="2"/>
          </rPr>
          <t xml:space="preserve">Maximalt 750 timmar per avrop
</t>
        </r>
      </text>
    </comment>
    <comment ref="C34" authorId="0" shapeId="0" xr:uid="{426B78D2-273D-45E4-BE77-DC2C913B7D49}">
      <text>
        <r>
          <rPr>
            <sz val="9"/>
            <color indexed="81"/>
            <rFont val="Tahoma"/>
            <family val="2"/>
          </rPr>
          <t>Ange om ni vill att ramavtalsleverantören ska svara med CV</t>
        </r>
        <r>
          <rPr>
            <sz val="9"/>
            <color indexed="81"/>
            <rFont val="Tahoma"/>
            <family val="2"/>
          </rPr>
          <t xml:space="preserve">
</t>
        </r>
      </text>
    </comment>
    <comment ref="D34" authorId="0" shapeId="0" xr:uid="{C740A389-B7B9-46E5-9F1F-059B18E681B8}">
      <text>
        <r>
          <rPr>
            <b/>
            <sz val="9"/>
            <color indexed="81"/>
            <rFont val="Tahoma"/>
            <family val="2"/>
          </rPr>
          <t>Ramavtalsleverantören anger namn på konsult samt bifogar CV</t>
        </r>
      </text>
    </comment>
    <comment ref="B39" authorId="0" shapeId="0" xr:uid="{3BCB6DD1-FB20-4DD3-BA5D-BCAE28A98BD3}">
      <text>
        <r>
          <rPr>
            <b/>
            <sz val="9"/>
            <color indexed="81"/>
            <rFont val="Tahoma"/>
            <family val="2"/>
          </rPr>
          <t xml:space="preserve">Kravspecifikation konsult
</t>
        </r>
        <r>
          <rPr>
            <sz val="9"/>
            <color indexed="81"/>
            <rFont val="Tahoma"/>
            <family val="2"/>
          </rPr>
          <t xml:space="preserve">Uppdrag som Kravhanterare/kravanalytiker kan innebära exempelvis arbete med att leda, samordna och/eller ansvara för framtagning av krav på system, utredningar och framtagning av systemkravspecifikationer utifrån genomförd verksamhetsanalys.
</t>
        </r>
        <r>
          <rPr>
            <b/>
            <sz val="9"/>
            <color indexed="81"/>
            <rFont val="Tahoma"/>
            <family val="2"/>
          </rPr>
          <t xml:space="preserve">
</t>
        </r>
        <r>
          <rPr>
            <sz val="9"/>
            <color indexed="81"/>
            <rFont val="Tahoma"/>
            <family val="2"/>
          </rPr>
          <t xml:space="preserve">Konsulten ska:
- Arbetat minst 6 år som konsult inom rollen med erfarenhet av uppdrag enligt beskrivning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inneha giltig IREB certifiering eller likvärdigt.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 ha erfarenhet av olika system och genomgått kurser i dessa system. Kund får specificera vilka system konsulten ska ha god kunskap i. Med god kunskap avses i förutom genomgångna kurser, tidigare genomförda uppdrag relaterade till dessa system om totalt minst 1500 timmar.
-ha erfarenhet av tillgänglighetsanpassning i användargränssnitt för personer med funktionsvariationer.
</t>
        </r>
      </text>
    </comment>
    <comment ref="B40" authorId="0" shapeId="0" xr:uid="{F9DFF86F-8F71-43E6-B59D-882F945F093B}">
      <text>
        <r>
          <rPr>
            <sz val="9"/>
            <color indexed="81"/>
            <rFont val="Tahoma"/>
            <family val="2"/>
          </rPr>
          <t xml:space="preserve">Maximalt 750 timmar per avrop
</t>
        </r>
      </text>
    </comment>
    <comment ref="C40" authorId="0" shapeId="0" xr:uid="{669CD564-DD71-44A3-AFFA-462EFF59EC44}">
      <text>
        <r>
          <rPr>
            <sz val="9"/>
            <color indexed="81"/>
            <rFont val="Tahoma"/>
            <family val="2"/>
          </rPr>
          <t>Ange om ni vill att ramavtalsleverantören ska svara med CV</t>
        </r>
        <r>
          <rPr>
            <sz val="9"/>
            <color indexed="81"/>
            <rFont val="Tahoma"/>
            <family val="2"/>
          </rPr>
          <t xml:space="preserve">
</t>
        </r>
      </text>
    </comment>
    <comment ref="D40" authorId="0" shapeId="0" xr:uid="{782A0F6A-273D-4375-925D-046969086105}">
      <text>
        <r>
          <rPr>
            <b/>
            <sz val="9"/>
            <color indexed="81"/>
            <rFont val="Tahoma"/>
            <family val="2"/>
          </rPr>
          <t>Ramavtalsleverantören anger namn på konsult samt bifogar CV</t>
        </r>
      </text>
    </comment>
    <comment ref="B45" authorId="0" shapeId="0" xr:uid="{E8726732-DFFE-4187-AB42-2CDAA9D0B73E}">
      <text>
        <r>
          <rPr>
            <b/>
            <sz val="9"/>
            <color indexed="81"/>
            <rFont val="Tahoma"/>
            <family val="2"/>
          </rPr>
          <t xml:space="preserve">Kravspecifikation konsult
</t>
        </r>
        <r>
          <rPr>
            <sz val="9"/>
            <color indexed="81"/>
            <rFont val="Tahoma"/>
            <family val="2"/>
          </rPr>
          <t xml:space="preserve">Uppdrag som Förvaltningsledare kan innebära arbete med ledning och styrning av en organisations löpande förvaltning av programvara, både vad gäller användarnära och systemnära programvaror. Arbetet kan, förutom att ta fram förvaltningsplaner, även innebära rättningar av fel och planering av vidareutveckling. Konsulterna ska ha kunskap om hur förvaltningsorganisationer bör utformas för att vara effektiv samt kunskap om metoder, verktyg och modeller för löpande förvaltningsstyrning, pm3 eller likvärdigt.
Konsulten ska:
- Arbetat minst 6 år som konsult inom rollen med erfarenhet av uppdrag enligt beskrivning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inneha giltig pm3 certifiering eller likvärdigt.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t>
        </r>
      </text>
    </comment>
    <comment ref="B46" authorId="0" shapeId="0" xr:uid="{56A4204D-93C4-45CE-9FDE-635164ACFCDD}">
      <text>
        <r>
          <rPr>
            <sz val="9"/>
            <color indexed="81"/>
            <rFont val="Tahoma"/>
            <family val="2"/>
          </rPr>
          <t xml:space="preserve">Maximalt 750 timmar per avrop
</t>
        </r>
      </text>
    </comment>
    <comment ref="C46" authorId="0" shapeId="0" xr:uid="{DE242F9C-786A-4510-9733-14ED20ACF9D0}">
      <text>
        <r>
          <rPr>
            <sz val="9"/>
            <color indexed="81"/>
            <rFont val="Tahoma"/>
            <family val="2"/>
          </rPr>
          <t>Ange om ni vill att ramavtalsleverantören ska svara med CV</t>
        </r>
        <r>
          <rPr>
            <sz val="9"/>
            <color indexed="81"/>
            <rFont val="Tahoma"/>
            <family val="2"/>
          </rPr>
          <t xml:space="preserve">
</t>
        </r>
      </text>
    </comment>
    <comment ref="D46" authorId="0" shapeId="0" xr:uid="{72A841D9-BA13-4C2D-AF7F-DC97764E703C}">
      <text>
        <r>
          <rPr>
            <b/>
            <sz val="9"/>
            <color indexed="81"/>
            <rFont val="Tahoma"/>
            <family val="2"/>
          </rPr>
          <t>Ramavtalsleverantören anger namn på konsult samt bifogar CV</t>
        </r>
      </text>
    </comment>
    <comment ref="B51" authorId="0" shapeId="0" xr:uid="{4CF384DB-F6EE-4302-B4B8-847E5175630C}">
      <text>
        <r>
          <rPr>
            <b/>
            <sz val="9"/>
            <color indexed="81"/>
            <rFont val="Tahoma"/>
            <family val="2"/>
          </rPr>
          <t xml:space="preserve">Kravspecifikation konsult
</t>
        </r>
        <r>
          <rPr>
            <sz val="9"/>
            <color indexed="81"/>
            <rFont val="Tahoma"/>
            <family val="2"/>
          </rPr>
          <t xml:space="preserve">Uppdrag som Projektledare kan innebära arbete med att leda och ansvara för ett, i tid och omfattning, avgränsat uppdrag. Exempelvis omfattas arbete med att utarbeta projektmål och tidplaner, bemanningsplanering, operativ ledning av projektets deltagare, uppföljning och rapportering, fördelning och prioritering av resurser och arbete samt dialog med och samordning av beställare, användare och andra intressenter. Konsulterna ska ha kunskap om olika typer av projektstyrningsmodeller.
Konsulten ska:
- Arbetat minst 6 år som konsult inom rollen med erfarenhet av uppdrag enligt beskrivning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inneha giltig Prince2, PMP eller IPMA (A-C) certifiering eller likvärdigt.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 god erfarenhet av att leda större projektgrupper. Med god erfarenhet avses att ha lett minst fem projekt med projektgrupper om minst 20 personer.
</t>
        </r>
      </text>
    </comment>
    <comment ref="B52" authorId="0" shapeId="0" xr:uid="{6D7F76A9-475E-44EB-8741-9F96DDC86AF7}">
      <text>
        <r>
          <rPr>
            <sz val="9"/>
            <color indexed="81"/>
            <rFont val="Tahoma"/>
            <family val="2"/>
          </rPr>
          <t xml:space="preserve">Maximalt 750 timmar per avrop
</t>
        </r>
      </text>
    </comment>
    <comment ref="C52" authorId="0" shapeId="0" xr:uid="{08F060E8-9A7D-4A65-8065-35D195594BF1}">
      <text>
        <r>
          <rPr>
            <sz val="9"/>
            <color indexed="81"/>
            <rFont val="Tahoma"/>
            <family val="2"/>
          </rPr>
          <t>Ange om ni vill att ramavtalsleverantören ska svara med CV</t>
        </r>
        <r>
          <rPr>
            <sz val="9"/>
            <color indexed="81"/>
            <rFont val="Tahoma"/>
            <family val="2"/>
          </rPr>
          <t xml:space="preserve">
</t>
        </r>
      </text>
    </comment>
    <comment ref="D52" authorId="0" shapeId="0" xr:uid="{0BC17AA9-BC99-4989-BAE5-4A4C6D74916C}">
      <text>
        <r>
          <rPr>
            <b/>
            <sz val="9"/>
            <color indexed="81"/>
            <rFont val="Tahoma"/>
            <family val="2"/>
          </rPr>
          <t>Ramavtalsleverantören anger namn på konsult samt bifogar CV</t>
        </r>
      </text>
    </comment>
    <comment ref="B57" authorId="0" shapeId="0" xr:uid="{32B67357-D7A8-4E67-93CA-E48F51C93093}">
      <text>
        <r>
          <rPr>
            <b/>
            <sz val="9"/>
            <color indexed="81"/>
            <rFont val="Tahoma"/>
            <family val="2"/>
          </rPr>
          <t xml:space="preserve">Kravspecifikation konsult
</t>
        </r>
        <r>
          <rPr>
            <sz val="9"/>
            <color indexed="81"/>
            <rFont val="Tahoma"/>
            <family val="2"/>
          </rPr>
          <t xml:space="preserve">Uppdrag som IT-säkerhetsanalytiker kan innebära exempelvis arbete med ledning och styrning av informationssäkerhet men inriktning på att utforma och införa policy, strategi och övriga regelverk för en organisations informationssäkerhet och IT-säkerhet med utgångspunkt från etablerade standarder på området. Kan även avse arbete med katastrof- och/eller kontinuitetsplanering med inriktning på informationsbehandling och utformning och etablering av rutiner för incidenthantering, övergripande ITsäkerhetsarkitektur samt mätning/utvärdering av informations- och IT-säkerhet. Arbetet kan även avse genomförande av riskanalyser, värdering av informationstillgångar och bedömning av säkerhetsnivåer.
Konsulten ska:
- Arbetat minst 6 år som konsult inom rollen med erfarenhet av uppdrag enligt beskrvning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inneha giltig certifiering CISSP, CISM eller likvärdigt.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t>
        </r>
      </text>
    </comment>
    <comment ref="B58" authorId="0" shapeId="0" xr:uid="{7877E9E8-5B4F-45CF-A3BB-3EC79F9A650B}">
      <text>
        <r>
          <rPr>
            <sz val="9"/>
            <color indexed="81"/>
            <rFont val="Tahoma"/>
            <family val="2"/>
          </rPr>
          <t xml:space="preserve">Maximalt 750 timmar per avrop
</t>
        </r>
      </text>
    </comment>
    <comment ref="C58" authorId="0" shapeId="0" xr:uid="{EDAFD442-AE11-4EFC-9AF8-640129AAA1DE}">
      <text>
        <r>
          <rPr>
            <sz val="9"/>
            <color indexed="81"/>
            <rFont val="Tahoma"/>
            <family val="2"/>
          </rPr>
          <t>Ange om ni vill att ramavtalsleverantören ska svara med CV</t>
        </r>
        <r>
          <rPr>
            <sz val="9"/>
            <color indexed="81"/>
            <rFont val="Tahoma"/>
            <family val="2"/>
          </rPr>
          <t xml:space="preserve">
</t>
        </r>
      </text>
    </comment>
    <comment ref="D58" authorId="0" shapeId="0" xr:uid="{5F1D8A65-F4A4-4F2B-BA16-ADE2EDEC8FE6}">
      <text>
        <r>
          <rPr>
            <b/>
            <sz val="9"/>
            <color indexed="81"/>
            <rFont val="Tahoma"/>
            <family val="2"/>
          </rPr>
          <t>Ramavtalsleverantören anger namn på konsult samt bifogar CV</t>
        </r>
      </text>
    </comment>
    <comment ref="B63" authorId="0" shapeId="0" xr:uid="{0FBEF770-821B-45B4-8FC6-6FCEC088C0E6}">
      <text>
        <r>
          <rPr>
            <b/>
            <sz val="9"/>
            <color indexed="81"/>
            <rFont val="Tahoma"/>
            <family val="2"/>
          </rPr>
          <t xml:space="preserve">Kravspecifikation konsult
</t>
        </r>
        <r>
          <rPr>
            <sz val="9"/>
            <color indexed="81"/>
            <rFont val="Tahoma"/>
            <family val="2"/>
          </rPr>
          <t xml:space="preserve">Uppdrag som IT-säkerhetstekniker kan innebära exempelvis arbete med att analysera behoven av struktur för styrning av användares åtkomst och behörighet, med hänsyn till verksamhetens IT-miljö, krav på säkerhet och effektivitet genom exempelvis tillämpning av rollbaserad behörighet och analysering av intrångsskydd. Det avser även arbete med implementering av säkerhetsteknik. Konsulter ska kunna utforma och implementera säkerhetslösningar i olika system, säkerhet i webbtjänster,
patchhantering, säkerhet i datakommunikation, brandväggar och andra intrångsskyddssystem, skydd mot skadlig kod, intrångsdetektering, penetrationstester etc. Konsulter ska ha kunskap om säkerhetsarkitektur, certifikathantering, kryptering samt erfarenhet av implementationer av säkerhetskoncept i tekniska miljöer och avropsberättigad kund kan specificera vilket/vilka av dessa områden som är relevanta för det specifika uppdraget.
Konsulten ska:
- Arbetat minst 6 år som konsult inom rollen med erfarenhet av uppdrag enligt beskrivning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inneha giltig certifiering CISSP, CISM eller likvärdigt..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 ha erfarenhet av olika system och genomgått kurser i dessa system. Avropsberättigad anger beställning vilka typer av system
konsulten ska ha god kunskap i. Med god kunskap avses i detta fallet förutom genomgått kurser, utfört uppdrag om totalt minst 1000 timmar relaterat till dessa system.
</t>
        </r>
      </text>
    </comment>
    <comment ref="B64" authorId="0" shapeId="0" xr:uid="{677A9DDB-2E42-4D35-B18E-F4627BBCB73D}">
      <text>
        <r>
          <rPr>
            <sz val="9"/>
            <color indexed="81"/>
            <rFont val="Tahoma"/>
            <family val="2"/>
          </rPr>
          <t xml:space="preserve">Maximalt 750 timmar per avrop
</t>
        </r>
      </text>
    </comment>
    <comment ref="C64" authorId="0" shapeId="0" xr:uid="{AE5C417A-DEBB-42C8-B329-06EFE6D4E3E1}">
      <text>
        <r>
          <rPr>
            <sz val="9"/>
            <color indexed="81"/>
            <rFont val="Tahoma"/>
            <family val="2"/>
          </rPr>
          <t>Ange om ni vill att ramavtalsleverantören ska svara med CV</t>
        </r>
        <r>
          <rPr>
            <sz val="9"/>
            <color indexed="81"/>
            <rFont val="Tahoma"/>
            <family val="2"/>
          </rPr>
          <t xml:space="preserve">
</t>
        </r>
      </text>
    </comment>
    <comment ref="D64" authorId="0" shapeId="0" xr:uid="{19303F80-E156-493F-919A-8FDC955F8A20}">
      <text>
        <r>
          <rPr>
            <b/>
            <sz val="9"/>
            <color indexed="81"/>
            <rFont val="Tahoma"/>
            <family val="2"/>
          </rPr>
          <t>Ramavtalsleverantören anger namn på konsult samt bifogar CV</t>
        </r>
      </text>
    </comment>
    <comment ref="B69" authorId="0" shapeId="0" xr:uid="{35DB8F81-BEB4-46AD-A434-2E6FB291631D}">
      <text>
        <r>
          <rPr>
            <b/>
            <sz val="9"/>
            <color indexed="81"/>
            <rFont val="Tahoma"/>
            <family val="2"/>
          </rPr>
          <t xml:space="preserve">Kravspecifikation konsult
</t>
        </r>
        <r>
          <rPr>
            <sz val="9"/>
            <color indexed="81"/>
            <rFont val="Tahoma"/>
            <family val="2"/>
          </rPr>
          <t xml:space="preserve">Uppdrag som Systemutvecklare kan avse exempelvis arbete med framställning av programkod. Konsulterna ska ha god kunskap om programmeringsspråk, ramverk, verktyg och utvecklingsmiljöer. Inom systemutveckling räknas även konsulttjänster som avropas under förvaltningsperioden av ett system s.k. systemförvaltning. Systemförvaltning kan exempelvis avse underhåll av befintliga system, felsökning, rättning av fel m.m
Konsulten ska:
- Arbetat minst 6 år som konsult inom rollen med erfarenhet av uppdrag enligt beskrivning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 ha goda kunskaper i minst Java och/eller .NET. Systemutvecklare inom Java ska inneha giltig certifiering i Java. Avropande kund får ange vilket av dessa programmeringsspråk konsulten ska ha goda kunskaper i. Med goda kunskaper avses i detta fallet förutom genomgått kurser även utförda uppdrag om totalt minst 6000 timmar i Java eller
.NET. Observera dock att systemutvecklare fortfarande ska ha arbetat minst 6 år som konsult inom systemutveckling.
- ha erfarenhet av programmeringsspråk C, C#, C++, Javascript och Python. Avropsberättigad anger i beställning vilka av dessa programmeringsspråk konsulten ska ha god kunskap i. Med god kunskap avses i detta fall förutom att genomgått kurser även utfört uppdrag om minst totalt 3000 timmar i programmeringsspråket. 
</t>
        </r>
      </text>
    </comment>
    <comment ref="B70" authorId="0" shapeId="0" xr:uid="{CF96ED16-8525-4351-885C-47F0243C8704}">
      <text>
        <r>
          <rPr>
            <sz val="9"/>
            <color indexed="81"/>
            <rFont val="Tahoma"/>
            <family val="2"/>
          </rPr>
          <t xml:space="preserve">Maximalt 750 timmar per avrop
</t>
        </r>
      </text>
    </comment>
    <comment ref="C70" authorId="0" shapeId="0" xr:uid="{D70CA81C-9282-434B-B005-B6E6E9A61791}">
      <text>
        <r>
          <rPr>
            <sz val="9"/>
            <color indexed="81"/>
            <rFont val="Tahoma"/>
            <family val="2"/>
          </rPr>
          <t>Ange om ni vill att ramavtalsleverantören ska svara med CV</t>
        </r>
        <r>
          <rPr>
            <sz val="9"/>
            <color indexed="81"/>
            <rFont val="Tahoma"/>
            <family val="2"/>
          </rPr>
          <t xml:space="preserve">
</t>
        </r>
      </text>
    </comment>
    <comment ref="D70" authorId="0" shapeId="0" xr:uid="{1F8A3A91-568B-4C89-A22B-369107D01B02}">
      <text>
        <r>
          <rPr>
            <b/>
            <sz val="9"/>
            <color indexed="81"/>
            <rFont val="Tahoma"/>
            <family val="2"/>
          </rPr>
          <t>Ramavtalsleverantören anger namn på konsult samt bifogar CV</t>
        </r>
      </text>
    </comment>
    <comment ref="B75" authorId="0" shapeId="0" xr:uid="{3B39068D-26F5-4C5F-9B83-7C6B36708567}">
      <text>
        <r>
          <rPr>
            <b/>
            <sz val="9"/>
            <color indexed="81"/>
            <rFont val="Tahoma"/>
            <family val="2"/>
          </rPr>
          <t xml:space="preserve">Kravspecifikation konsult
</t>
        </r>
        <r>
          <rPr>
            <sz val="9"/>
            <color indexed="81"/>
            <rFont val="Tahoma"/>
            <family val="2"/>
          </rPr>
          <t xml:space="preserve">Uppdrag som Testare kan avse exempelvis arbete med utförande av test samt att utvärdera testresultat och/eller testa att ett IT-system uppfyller de krav på prestanda och belastning som ställts. Detta kan vara att mäta hur väl IT-system klara denna typ av test samt att analysera testresultatet är några andra av prestandatestarens uppgifter. Det omfattar även testautomatisering d.v.s arbete med att planera inför och utföra test med programvara för automatisk testexekvering samt att analysera och rapportera testutfall.
Konsulten ska:
- Arbetat minst 6 år som konsult inom rollen med erfarenhet av uppdrag enligt beskrivning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inneha giltig ISTQB certifiering eller likvärdigt.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t>
        </r>
      </text>
    </comment>
    <comment ref="B76" authorId="0" shapeId="0" xr:uid="{5F0E3C48-6022-4336-B06B-3EEA6756866C}">
      <text>
        <r>
          <rPr>
            <sz val="9"/>
            <color indexed="81"/>
            <rFont val="Tahoma"/>
            <family val="2"/>
          </rPr>
          <t xml:space="preserve">Maximalt 750 timmar per avrop
</t>
        </r>
      </text>
    </comment>
    <comment ref="C76" authorId="0" shapeId="0" xr:uid="{B441D5A9-9E83-4ED9-BB85-0A1F2669A8E1}">
      <text>
        <r>
          <rPr>
            <sz val="9"/>
            <color indexed="81"/>
            <rFont val="Tahoma"/>
            <family val="2"/>
          </rPr>
          <t>Ange om ni vill att ramavtalsleverantören ska svara med CV</t>
        </r>
        <r>
          <rPr>
            <sz val="9"/>
            <color indexed="81"/>
            <rFont val="Tahoma"/>
            <family val="2"/>
          </rPr>
          <t xml:space="preserve">
</t>
        </r>
      </text>
    </comment>
    <comment ref="D76" authorId="0" shapeId="0" xr:uid="{E439D74E-1A6E-4719-B151-BECC43F90B2A}">
      <text>
        <r>
          <rPr>
            <b/>
            <sz val="9"/>
            <color indexed="81"/>
            <rFont val="Tahoma"/>
            <family val="2"/>
          </rPr>
          <t>Ramavtalsleverantören anger namn på konsult samt bifogar CV</t>
        </r>
      </text>
    </comment>
  </commentList>
</comments>
</file>

<file path=xl/sharedStrings.xml><?xml version="1.0" encoding="utf-8"?>
<sst xmlns="http://schemas.openxmlformats.org/spreadsheetml/2006/main" count="208" uniqueCount="125">
  <si>
    <t>Rangordning</t>
  </si>
  <si>
    <t>Ramavtalsleverantör</t>
  </si>
  <si>
    <t>Totalpris:</t>
  </si>
  <si>
    <t>Rangordning för avropet</t>
  </si>
  <si>
    <t xml:space="preserve">Rangordnad 1:a </t>
  </si>
  <si>
    <t xml:space="preserve">Rangordnad 2:a </t>
  </si>
  <si>
    <t xml:space="preserve">Rangordnad 3:a </t>
  </si>
  <si>
    <t>Underskrift kund</t>
  </si>
  <si>
    <t>Underskrift ramavtalsleverantör</t>
  </si>
  <si>
    <t>Datum</t>
  </si>
  <si>
    <t>Pris</t>
  </si>
  <si>
    <t>Leverantör</t>
  </si>
  <si>
    <t>Kundens uppgifter</t>
  </si>
  <si>
    <t>Ramavtalsleverantörens uppgifter</t>
  </si>
  <si>
    <t>Ramavtalslev</t>
  </si>
  <si>
    <t>Organisationsnr</t>
  </si>
  <si>
    <t>Kontaktperson</t>
  </si>
  <si>
    <t>Telefonnummer</t>
  </si>
  <si>
    <t>E-postadress</t>
  </si>
  <si>
    <t>Fakturareferens</t>
  </si>
  <si>
    <t>Organisations nr</t>
  </si>
  <si>
    <t>Beställning inklusive Kontrakt</t>
  </si>
  <si>
    <t>Kontraktstid</t>
  </si>
  <si>
    <t>Standard e-faktura</t>
  </si>
  <si>
    <t>Org.nr</t>
  </si>
  <si>
    <t>Tel.nr.</t>
  </si>
  <si>
    <t>E-post</t>
  </si>
  <si>
    <t xml:space="preserve">Datum </t>
  </si>
  <si>
    <t>Rangordning för beställning</t>
  </si>
  <si>
    <t xml:space="preserve">Vinnande Ramavtalsleverantör </t>
  </si>
  <si>
    <t>Om vinnnande ramavtalsleverantör inte kan leverera, visa nästa i rangordningen för avropet</t>
  </si>
  <si>
    <t xml:space="preserve">Rangordnad 4:a </t>
  </si>
  <si>
    <t xml:space="preserve">Rangordnad 5:a </t>
  </si>
  <si>
    <t xml:space="preserve">Rangordnad 6:a </t>
  </si>
  <si>
    <t>Kund</t>
  </si>
  <si>
    <t>Användbarhetsdesigner/UX-designer</t>
  </si>
  <si>
    <t xml:space="preserve">Pris per timme </t>
  </si>
  <si>
    <t>Summa</t>
  </si>
  <si>
    <t>Kravhanterare/kravanalytiker</t>
  </si>
  <si>
    <t>Pris per timme</t>
  </si>
  <si>
    <t>Antal timmar</t>
  </si>
  <si>
    <t>Konsultens namn</t>
  </si>
  <si>
    <t>Uppdragsbeskrivning</t>
  </si>
  <si>
    <t>För leverans, uppdragsvillkor, viten etc. se Allmänna vilkor</t>
  </si>
  <si>
    <t xml:space="preserve">Rangordnad 7:a </t>
  </si>
  <si>
    <t xml:space="preserve">Rangordnad 8:a </t>
  </si>
  <si>
    <t xml:space="preserve">Rangordnad 9:a </t>
  </si>
  <si>
    <t>Summa rad 1</t>
  </si>
  <si>
    <t>Summa rad 2</t>
  </si>
  <si>
    <t>CV ska bifogas</t>
  </si>
  <si>
    <t>Kundens diarienr.</t>
  </si>
  <si>
    <t xml:space="preserve">Stationeringsort </t>
  </si>
  <si>
    <t>Adress för e-faktura/Peppol-ID</t>
  </si>
  <si>
    <t xml:space="preserve">Uppdraget påbörjas </t>
  </si>
  <si>
    <t>Förvaltningsledare</t>
  </si>
  <si>
    <t>Projektledare</t>
  </si>
  <si>
    <t>IT-säkerhetsanalytiker</t>
  </si>
  <si>
    <t>IT-säkerhetstekiker</t>
  </si>
  <si>
    <t>Systemutvecklare</t>
  </si>
  <si>
    <t>Testare</t>
  </si>
  <si>
    <t>IT-säkerhetstekniker</t>
  </si>
  <si>
    <t>TOTAL SUMMA</t>
  </si>
  <si>
    <t>2. Fyll i ditt behov av timmar per angiven konsultroll och om du önskar att leverantören skickar med CV på offererad konsult.</t>
  </si>
  <si>
    <t>3. Se i informationsrutan vilken kravspecifikation som gäller för aktuell roll.</t>
  </si>
  <si>
    <t>4. Observera att det inte är möjligt att ställa andra eller högre krav på konsulten. Om det finns behov av det ska avrop istället göras via förnyad konkurrensutsättning.</t>
  </si>
  <si>
    <t>5. Den leverantör som har det totalt lägsta priset för efterfrågad/e konsultroll/er visas som vinnande leverantör. Övriga leverantörer anges i tabellen för rangordning.</t>
  </si>
  <si>
    <t>6. Skicka mallen till den vinnande leverantören som en avropsförfrågan/beställningsunderlag. Leverantören ska svara inom 5 arbetsdagar.</t>
  </si>
  <si>
    <t>7. Leverantör som accepterar ska ange offererad konsult/konsulters namn i det blå fältet och bifoga CV om så begärts.</t>
  </si>
  <si>
    <t>8. Använd gärna denna mall som underlag till kontrakt. Ange om underskrifter ska göras digitalt eller på papper.</t>
  </si>
  <si>
    <t>9. Leverantör som avböjer ska ange orsak till det. Du skickar då vidare avropsförfrågan/beställningsunderlag till nästa leverantör enligt rangordningen.</t>
  </si>
  <si>
    <t>Avropsberättigad får avvika från rangordningen om följande särskilda skäl föreligger:</t>
  </si>
  <si>
    <t>1. om Ramavtalsleverantören inte har besvarat Avropet alternativt inte återkommit med Avropssvar inom reglerad tid, eller</t>
  </si>
  <si>
    <t>2. om Ramavtalsleverantören har godtagbara skäl att avböja avrop (såsom att angiven leveranskapacitet är uppnådd), eller</t>
  </si>
  <si>
    <t>3. om Avropet avser en ersättningsanskaffning som beror på att Avropsberättigad tidigare hävt eller sagt upp ett Kontrakt och detta beror på Ramavtalsleverantören.</t>
  </si>
  <si>
    <t xml:space="preserve">1. Fyll i myndighetsuppgifter och uppdragsbeskrivning i de gula fälten. Avropsberättigad beskriver uppdraget, eventuella system och förutsättningar i beställning </t>
  </si>
  <si>
    <t>och ramavtalsleverantören ska matcha med en för uppdraget relevant konsult som uppfyller kraven.</t>
  </si>
  <si>
    <t>10. En Konsult ska påbörja uppdraget på heltid senast inom 10 arbetsdagar efter kontrakt tecknats, alternativt enligt det senare datum och/eller till den omfattning som avropsberättigad anger.</t>
  </si>
  <si>
    <t xml:space="preserve">    Leverantörerna är skyldiga att svara och att kunna leverera enligt ramavtalet, att inte göra det kan utgöra grund för vite. Vi ber er kontakta oss om detta sker.</t>
  </si>
  <si>
    <t>Capgemini Sverige AB</t>
  </si>
  <si>
    <t>556092-3053</t>
  </si>
  <si>
    <t>CGI Sverige AB</t>
  </si>
  <si>
    <t>556337-2191</t>
  </si>
  <si>
    <t>Nexer A Society AB</t>
  </si>
  <si>
    <t>559307-9519</t>
  </si>
  <si>
    <t>559309-6794</t>
  </si>
  <si>
    <t>Chas Partner Network AB</t>
  </si>
  <si>
    <t>avrop@capgemini.com</t>
  </si>
  <si>
    <t>559307-5772</t>
  </si>
  <si>
    <t>ramavtal@chas.se</t>
  </si>
  <si>
    <t>Simon Gezelius</t>
  </si>
  <si>
    <t>073-520 12 22</t>
  </si>
  <si>
    <t>upphandlingar.evryconsulting@tietoevry.com</t>
  </si>
  <si>
    <t>Johan Liberson</t>
  </si>
  <si>
    <t>070-8543039</t>
  </si>
  <si>
    <t>B3 IT-sourcing partners AB</t>
  </si>
  <si>
    <t>559313-8166</t>
  </si>
  <si>
    <t>Frederick Andersson</t>
  </si>
  <si>
    <t>072-2161192</t>
  </si>
  <si>
    <t>it-sourcing.avrop@b3.se</t>
  </si>
  <si>
    <t>ramavtalpublic.se@cgi.com</t>
  </si>
  <si>
    <t>Eva Aronsson</t>
  </si>
  <si>
    <t>+46 70 698 09 53</t>
  </si>
  <si>
    <t>public@nexerasociety.se</t>
  </si>
  <si>
    <t>Hani Abou</t>
  </si>
  <si>
    <t>0767-010001</t>
  </si>
  <si>
    <t>publicsverige@ework.se</t>
  </si>
  <si>
    <t>Ework Group Public AB</t>
  </si>
  <si>
    <t>559322-7886</t>
  </si>
  <si>
    <t>HiQ Public Sector 2 AB</t>
  </si>
  <si>
    <t>559339-6251</t>
  </si>
  <si>
    <t>it-konsult.kammarkollegiet@hiq.se</t>
  </si>
  <si>
    <t xml:space="preserve">Särskild fördelningsnyckel (Dynamisk rangordning)  </t>
  </si>
  <si>
    <t>IT-konsulttjänster - IT-konsultlösningar</t>
  </si>
  <si>
    <t>Knowit &amp; Precio Fishbone Public IT AB</t>
  </si>
  <si>
    <t>avrop.itkonsult@knowit.se</t>
  </si>
  <si>
    <t>Cecilia Klinth</t>
  </si>
  <si>
    <t>070-264 63 74</t>
  </si>
  <si>
    <t>David Pettersson</t>
  </si>
  <si>
    <t>072-5026324</t>
  </si>
  <si>
    <t>Charlotte Stigenberg</t>
  </si>
  <si>
    <t>0704-200047</t>
  </si>
  <si>
    <t>Anette Lindblom</t>
  </si>
  <si>
    <t>073-3983233</t>
  </si>
  <si>
    <t>Tietoevry AB</t>
  </si>
  <si>
    <t>559435-9001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</si>
</sst>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r&quot;"/>
    <numFmt numFmtId="165" formatCode="#,##0\ &quot;kr&quot;"/>
  </numFmts>
  <fonts count="24" x14ac:knownFonts="1">
    <font>
      <sz val="10"/>
      <color theme="1"/>
      <name val="Franklin Gothic Book"/>
      <family val="2"/>
      <scheme val="minor"/>
    </font>
    <font>
      <sz val="11"/>
      <color theme="1"/>
      <name val="Franklin Gothic Book"/>
      <family val="2"/>
      <scheme val="minor"/>
    </font>
    <font>
      <b/>
      <sz val="10"/>
      <color theme="1"/>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1"/>
      <color theme="0"/>
      <name val="Franklin Gothic Book"/>
      <family val="2"/>
      <scheme val="minor"/>
    </font>
    <font>
      <b/>
      <sz val="18"/>
      <color theme="1"/>
      <name val="Franklin Gothic Book"/>
      <family val="2"/>
      <scheme val="minor"/>
    </font>
    <font>
      <sz val="10"/>
      <color theme="1"/>
      <name val="Franklin Gothic Book"/>
      <family val="2"/>
      <scheme val="minor"/>
    </font>
    <font>
      <b/>
      <sz val="11"/>
      <color theme="1"/>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22"/>
      <color theme="1"/>
      <name val="Franklin Gothic Book"/>
      <family val="2"/>
      <scheme val="minor"/>
    </font>
    <font>
      <sz val="9"/>
      <color indexed="81"/>
      <name val="Tahoma"/>
      <family val="2"/>
    </font>
    <font>
      <b/>
      <sz val="9"/>
      <color indexed="81"/>
      <name val="Tahoma"/>
      <family val="2"/>
    </font>
    <font>
      <b/>
      <sz val="10"/>
      <name val="Franklin Gothic Book"/>
      <family val="2"/>
      <scheme val="minor"/>
    </font>
    <font>
      <sz val="20"/>
      <color theme="1"/>
      <name val="Franklin Gothic Book"/>
      <family val="2"/>
      <scheme val="minor"/>
    </font>
    <font>
      <sz val="8"/>
      <name val="Franklin Gothic Book"/>
      <family val="2"/>
      <scheme val="minor"/>
    </font>
    <font>
      <sz val="10"/>
      <name val="Franklin Gothic Book"/>
      <family val="2"/>
      <scheme val="minor"/>
    </font>
    <font>
      <sz val="11"/>
      <color theme="1"/>
      <name val="Franklin Gothic Book"/>
      <family val="2"/>
    </font>
    <font>
      <sz val="10"/>
      <color theme="1"/>
      <name val="Century Schoolbook"/>
      <family val="1"/>
    </font>
    <font>
      <sz val="10"/>
      <color rgb="FF000000"/>
      <name val="Century Schoolbook"/>
      <family val="1"/>
    </font>
    <font>
      <sz val="11"/>
      <color theme="1"/>
      <name val="Calibri"/>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theme="0" tint="-0.14996795556505021"/>
      </left>
      <right style="medium">
        <color theme="0" tint="-0.14996795556505021"/>
      </right>
      <top style="thin">
        <color indexed="64"/>
      </top>
      <bottom style="medium">
        <color theme="0" tint="-0.14996795556505021"/>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s>
  <cellStyleXfs count="2">
    <xf numFmtId="0" fontId="0" fillId="0" borderId="0"/>
    <xf numFmtId="0" fontId="10" fillId="0" borderId="0" applyNumberFormat="0" applyFill="0" applyBorder="0" applyAlignment="0" applyProtection="0"/>
  </cellStyleXfs>
  <cellXfs count="149">
    <xf numFmtId="0" fontId="0" fillId="0" borderId="0" xfId="0"/>
    <xf numFmtId="0" fontId="0" fillId="3" borderId="0" xfId="0" applyFill="1"/>
    <xf numFmtId="0" fontId="0" fillId="3" borderId="0" xfId="0" applyFont="1" applyFill="1"/>
    <xf numFmtId="164" fontId="2" fillId="3" borderId="1" xfId="0" applyNumberFormat="1" applyFont="1" applyFill="1" applyBorder="1"/>
    <xf numFmtId="0" fontId="0" fillId="3" borderId="0" xfId="0" applyFont="1" applyFill="1" applyBorder="1"/>
    <xf numFmtId="0" fontId="0" fillId="3" borderId="0" xfId="0" applyFill="1" applyBorder="1" applyAlignment="1"/>
    <xf numFmtId="0" fontId="0" fillId="3" borderId="0" xfId="0" applyFill="1" applyAlignment="1"/>
    <xf numFmtId="0" fontId="6" fillId="3" borderId="0" xfId="0" applyFont="1" applyFill="1"/>
    <xf numFmtId="165" fontId="4" fillId="3" borderId="0" xfId="0" applyNumberFormat="1" applyFont="1" applyFill="1" applyBorder="1" applyAlignment="1"/>
    <xf numFmtId="0" fontId="3" fillId="3" borderId="0" xfId="0" applyFont="1" applyFill="1" applyAlignment="1"/>
    <xf numFmtId="0" fontId="0" fillId="3" borderId="6" xfId="0" applyFill="1" applyBorder="1" applyAlignment="1"/>
    <xf numFmtId="0" fontId="0" fillId="4" borderId="1" xfId="0" applyFill="1" applyBorder="1" applyAlignment="1"/>
    <xf numFmtId="0" fontId="10" fillId="3" borderId="0" xfId="1" applyFill="1"/>
    <xf numFmtId="0" fontId="11" fillId="3" borderId="0" xfId="0" applyFont="1" applyFill="1"/>
    <xf numFmtId="0" fontId="12" fillId="3" borderId="0" xfId="0" applyFont="1" applyFill="1"/>
    <xf numFmtId="0" fontId="5" fillId="3" borderId="0" xfId="0" applyFont="1" applyFill="1"/>
    <xf numFmtId="0" fontId="9" fillId="3" borderId="0" xfId="0" applyFont="1" applyFill="1"/>
    <xf numFmtId="0" fontId="9" fillId="3" borderId="0" xfId="0" applyFont="1" applyFill="1" applyAlignment="1"/>
    <xf numFmtId="0" fontId="0" fillId="3" borderId="0" xfId="0" applyFill="1" applyAlignment="1">
      <alignment vertical="top"/>
    </xf>
    <xf numFmtId="0" fontId="13" fillId="3" borderId="0" xfId="0" applyFont="1" applyFill="1" applyBorder="1" applyAlignment="1"/>
    <xf numFmtId="0" fontId="13" fillId="3" borderId="0" xfId="0" applyFont="1" applyFill="1" applyAlignment="1"/>
    <xf numFmtId="164" fontId="0" fillId="3" borderId="1" xfId="0" applyNumberFormat="1" applyFill="1" applyBorder="1" applyAlignment="1"/>
    <xf numFmtId="0" fontId="0" fillId="3" borderId="14" xfId="0" applyFont="1" applyFill="1" applyBorder="1"/>
    <xf numFmtId="0" fontId="0" fillId="3" borderId="15" xfId="0" applyFont="1" applyFill="1" applyBorder="1"/>
    <xf numFmtId="0" fontId="0" fillId="3" borderId="18" xfId="0" applyFont="1" applyFill="1" applyBorder="1"/>
    <xf numFmtId="0" fontId="0" fillId="3" borderId="6" xfId="0" applyFont="1" applyFill="1" applyBorder="1"/>
    <xf numFmtId="0" fontId="0" fillId="3" borderId="19" xfId="0" applyFont="1" applyFill="1" applyBorder="1"/>
    <xf numFmtId="0" fontId="17" fillId="3" borderId="0" xfId="0" applyFont="1" applyFill="1"/>
    <xf numFmtId="0" fontId="3" fillId="3" borderId="0" xfId="0" applyFont="1" applyFill="1"/>
    <xf numFmtId="0" fontId="8" fillId="3" borderId="0" xfId="0" applyFont="1" applyFill="1" applyAlignment="1">
      <alignment horizontal="left"/>
    </xf>
    <xf numFmtId="0" fontId="8" fillId="3" borderId="11" xfId="0" applyFont="1" applyFill="1" applyBorder="1" applyAlignment="1">
      <alignment horizontal="left"/>
    </xf>
    <xf numFmtId="0" fontId="0" fillId="3" borderId="0" xfId="0" applyFont="1" applyFill="1" applyAlignment="1">
      <alignment horizontal="left"/>
    </xf>
    <xf numFmtId="0" fontId="0" fillId="3" borderId="11" xfId="0" applyFont="1" applyFill="1" applyBorder="1" applyAlignment="1">
      <alignment horizontal="left"/>
    </xf>
    <xf numFmtId="0" fontId="0" fillId="3" borderId="0" xfId="0" applyFill="1" applyBorder="1" applyAlignment="1"/>
    <xf numFmtId="0" fontId="0" fillId="3" borderId="0" xfId="0" applyFill="1" applyAlignment="1">
      <alignment horizontal="left"/>
    </xf>
    <xf numFmtId="0" fontId="0" fillId="3" borderId="11" xfId="0" applyFill="1" applyBorder="1" applyAlignment="1">
      <alignment horizontal="left"/>
    </xf>
    <xf numFmtId="0" fontId="2" fillId="3" borderId="0" xfId="0" applyFont="1" applyFill="1" applyBorder="1" applyAlignment="1">
      <alignment horizontal="center"/>
    </xf>
    <xf numFmtId="0" fontId="0" fillId="3" borderId="20" xfId="0" applyFont="1" applyFill="1" applyBorder="1"/>
    <xf numFmtId="0" fontId="0" fillId="3" borderId="0" xfId="0" applyFont="1" applyFill="1" applyBorder="1" applyAlignment="1">
      <alignment vertical="top" wrapText="1"/>
    </xf>
    <xf numFmtId="0" fontId="4" fillId="3" borderId="0" xfId="0" applyFont="1" applyFill="1" applyBorder="1" applyAlignment="1"/>
    <xf numFmtId="0" fontId="0" fillId="3" borderId="0" xfId="0" applyFont="1" applyFill="1" applyBorder="1" applyAlignment="1">
      <alignment horizontal="center" vertical="top" wrapText="1"/>
    </xf>
    <xf numFmtId="0" fontId="11" fillId="3" borderId="0" xfId="0" applyFont="1" applyFill="1" applyBorder="1" applyAlignment="1">
      <alignment vertical="top" wrapText="1"/>
    </xf>
    <xf numFmtId="0" fontId="0" fillId="3" borderId="16" xfId="0" applyFont="1" applyFill="1" applyBorder="1" applyAlignment="1"/>
    <xf numFmtId="0" fontId="2" fillId="3" borderId="16" xfId="0" applyFont="1" applyFill="1" applyBorder="1" applyAlignment="1">
      <alignment wrapText="1"/>
    </xf>
    <xf numFmtId="0" fontId="0" fillId="3" borderId="1" xfId="0" applyFill="1" applyBorder="1" applyAlignment="1">
      <alignment horizontal="center"/>
    </xf>
    <xf numFmtId="0" fontId="2" fillId="3" borderId="1" xfId="0" applyFont="1" applyFill="1" applyBorder="1" applyAlignment="1">
      <alignment horizontal="left" wrapText="1"/>
    </xf>
    <xf numFmtId="0" fontId="2" fillId="3" borderId="4" xfId="0" applyFont="1" applyFill="1" applyBorder="1" applyAlignment="1">
      <alignment wrapText="1"/>
    </xf>
    <xf numFmtId="0" fontId="2" fillId="3" borderId="0" xfId="0" applyFont="1" applyFill="1" applyBorder="1" applyAlignment="1">
      <alignment horizontal="left" wrapText="1"/>
    </xf>
    <xf numFmtId="0" fontId="0" fillId="3" borderId="0" xfId="0" applyFont="1" applyFill="1" applyBorder="1" applyAlignment="1">
      <alignment horizontal="center" wrapText="1"/>
    </xf>
    <xf numFmtId="0" fontId="19" fillId="3" borderId="0" xfId="0" applyFont="1" applyFill="1"/>
    <xf numFmtId="0" fontId="0" fillId="3" borderId="1" xfId="0" applyFill="1" applyBorder="1" applyAlignment="1">
      <alignment horizontal="center"/>
    </xf>
    <xf numFmtId="0" fontId="20" fillId="0" borderId="0" xfId="0" applyFont="1" applyAlignment="1">
      <alignment horizontal="left" vertical="center" indent="1"/>
    </xf>
    <xf numFmtId="0" fontId="20" fillId="0" borderId="0" xfId="0" applyFont="1"/>
    <xf numFmtId="0" fontId="0" fillId="0" borderId="23" xfId="0" applyBorder="1" applyProtection="1">
      <protection locked="0"/>
    </xf>
    <xf numFmtId="0" fontId="0" fillId="3" borderId="24" xfId="0" applyFill="1" applyBorder="1" applyProtection="1">
      <protection locked="0"/>
    </xf>
    <xf numFmtId="0" fontId="0" fillId="2" borderId="0" xfId="0" applyFill="1" applyAlignment="1" applyProtection="1"/>
    <xf numFmtId="0" fontId="21" fillId="3" borderId="0" xfId="0" applyFont="1" applyFill="1" applyProtection="1"/>
    <xf numFmtId="0" fontId="21" fillId="7" borderId="0" xfId="0" applyFont="1" applyFill="1" applyProtection="1"/>
    <xf numFmtId="0" fontId="21" fillId="0" borderId="0" xfId="0" applyFont="1" applyProtection="1"/>
    <xf numFmtId="0" fontId="0" fillId="3" borderId="1" xfId="0" applyFont="1" applyFill="1" applyBorder="1" applyAlignment="1" applyProtection="1">
      <alignment horizontal="center" wrapText="1"/>
    </xf>
    <xf numFmtId="0" fontId="0" fillId="3" borderId="0" xfId="0" applyFill="1" applyBorder="1" applyProtection="1"/>
    <xf numFmtId="0" fontId="22" fillId="0" borderId="0" xfId="0" applyFont="1" applyProtection="1"/>
    <xf numFmtId="0" fontId="0" fillId="3" borderId="1" xfId="0" applyFont="1" applyFill="1" applyBorder="1" applyProtection="1"/>
    <xf numFmtId="0" fontId="0" fillId="3" borderId="0" xfId="0" applyFill="1" applyProtection="1"/>
    <xf numFmtId="0" fontId="0" fillId="3" borderId="1" xfId="0" applyFill="1" applyBorder="1" applyProtection="1"/>
    <xf numFmtId="0" fontId="23" fillId="0" borderId="0" xfId="0" applyFont="1" applyProtection="1"/>
    <xf numFmtId="0" fontId="10" fillId="3" borderId="1" xfId="1" applyFill="1" applyBorder="1" applyProtection="1"/>
    <xf numFmtId="0" fontId="10" fillId="3" borderId="1" xfId="1" applyFill="1" applyBorder="1" applyAlignment="1" applyProtection="1">
      <alignment horizontal="left" vertical="top"/>
    </xf>
    <xf numFmtId="0" fontId="0" fillId="3" borderId="0" xfId="0" applyFill="1" applyAlignment="1" applyProtection="1"/>
    <xf numFmtId="0" fontId="0" fillId="3" borderId="0" xfId="0" applyFont="1" applyFill="1" applyBorder="1" applyProtection="1"/>
    <xf numFmtId="0" fontId="0" fillId="3" borderId="0" xfId="0" applyFill="1" applyAlignment="1" applyProtection="1">
      <alignment horizontal="center"/>
    </xf>
    <xf numFmtId="0" fontId="2" fillId="3" borderId="0" xfId="0" applyFont="1" applyFill="1" applyBorder="1" applyAlignment="1" applyProtection="1">
      <alignment wrapText="1"/>
    </xf>
    <xf numFmtId="0" fontId="0" fillId="3" borderId="1" xfId="0" applyFont="1" applyFill="1" applyBorder="1" applyAlignment="1" applyProtection="1">
      <alignment wrapText="1"/>
    </xf>
    <xf numFmtId="164" fontId="0" fillId="3" borderId="1" xfId="0" applyNumberFormat="1" applyFont="1" applyFill="1" applyBorder="1" applyProtection="1"/>
    <xf numFmtId="0" fontId="2" fillId="3" borderId="1" xfId="0" applyFont="1" applyFill="1" applyBorder="1" applyAlignment="1" applyProtection="1">
      <alignment wrapText="1"/>
    </xf>
    <xf numFmtId="0" fontId="0" fillId="3" borderId="1" xfId="0" applyNumberFormat="1" applyFill="1" applyBorder="1" applyProtection="1"/>
    <xf numFmtId="164" fontId="2" fillId="3" borderId="1" xfId="0" applyNumberFormat="1" applyFont="1" applyFill="1" applyBorder="1" applyProtection="1"/>
    <xf numFmtId="0" fontId="0" fillId="3" borderId="1" xfId="0" applyFill="1" applyBorder="1" applyAlignment="1" applyProtection="1">
      <alignment horizontal="center"/>
    </xf>
    <xf numFmtId="0" fontId="2" fillId="3" borderId="0" xfId="0" applyFont="1" applyFill="1" applyBorder="1" applyProtection="1"/>
    <xf numFmtId="0" fontId="0" fillId="3" borderId="0" xfId="0" applyFont="1" applyFill="1" applyProtection="1"/>
    <xf numFmtId="0" fontId="0" fillId="3" borderId="0" xfId="0" applyFont="1" applyFill="1" applyBorder="1" applyAlignment="1" applyProtection="1">
      <alignment wrapText="1"/>
    </xf>
    <xf numFmtId="164" fontId="0" fillId="3" borderId="0" xfId="0" applyNumberFormat="1" applyFont="1" applyFill="1" applyBorder="1" applyProtection="1"/>
    <xf numFmtId="164" fontId="2" fillId="3" borderId="0" xfId="0" applyNumberFormat="1" applyFont="1" applyFill="1" applyBorder="1" applyProtection="1"/>
    <xf numFmtId="164" fontId="2" fillId="3" borderId="0" xfId="0" applyNumberFormat="1" applyFont="1" applyFill="1" applyProtection="1"/>
    <xf numFmtId="4" fontId="2" fillId="3" borderId="0" xfId="0" applyNumberFormat="1" applyFont="1" applyFill="1" applyBorder="1" applyProtection="1"/>
    <xf numFmtId="0" fontId="0" fillId="3" borderId="22" xfId="0" applyFill="1" applyBorder="1" applyProtection="1"/>
    <xf numFmtId="0" fontId="2" fillId="3" borderId="22" xfId="0" applyFont="1" applyFill="1" applyBorder="1" applyProtection="1"/>
    <xf numFmtId="0" fontId="2" fillId="3" borderId="1" xfId="0" applyFont="1" applyFill="1" applyBorder="1" applyProtection="1"/>
    <xf numFmtId="0" fontId="16" fillId="3" borderId="1" xfId="0" applyFont="1" applyFill="1" applyBorder="1" applyProtection="1"/>
    <xf numFmtId="164" fontId="0" fillId="3" borderId="0" xfId="0" applyNumberFormat="1" applyFill="1" applyProtection="1"/>
    <xf numFmtId="164" fontId="7" fillId="3" borderId="0" xfId="0" applyNumberFormat="1" applyFont="1" applyFill="1" applyBorder="1" applyAlignment="1" applyProtection="1">
      <alignment vertical="top" wrapText="1"/>
    </xf>
    <xf numFmtId="0" fontId="3" fillId="3" borderId="1" xfId="0" applyFont="1" applyFill="1" applyBorder="1" applyProtection="1"/>
    <xf numFmtId="164" fontId="0" fillId="3" borderId="1" xfId="0" applyNumberFormat="1" applyFill="1" applyBorder="1" applyProtection="1"/>
    <xf numFmtId="0" fontId="0" fillId="3" borderId="0" xfId="0" applyFill="1" applyAlignment="1" applyProtection="1">
      <alignment wrapText="1"/>
    </xf>
    <xf numFmtId="0" fontId="0" fillId="3" borderId="1" xfId="0" applyFill="1" applyBorder="1" applyAlignment="1">
      <alignment horizontal="left" wrapText="1"/>
    </xf>
    <xf numFmtId="0" fontId="0" fillId="0" borderId="1" xfId="0" applyBorder="1" applyAlignment="1">
      <alignment wrapText="1"/>
    </xf>
    <xf numFmtId="0" fontId="0" fillId="3" borderId="1" xfId="0" applyFill="1" applyBorder="1" applyAlignment="1">
      <alignment wrapText="1"/>
    </xf>
    <xf numFmtId="164" fontId="4" fillId="3" borderId="0" xfId="0" applyNumberFormat="1" applyFont="1" applyFill="1" applyBorder="1" applyAlignment="1">
      <alignment horizontal="center"/>
    </xf>
    <xf numFmtId="0" fontId="0" fillId="3" borderId="1" xfId="0" applyFont="1" applyFill="1" applyBorder="1" applyAlignment="1">
      <alignment horizontal="left" vertical="top" wrapText="1"/>
    </xf>
    <xf numFmtId="0" fontId="0" fillId="0" borderId="1" xfId="0" applyBorder="1" applyAlignment="1"/>
    <xf numFmtId="0" fontId="0" fillId="3" borderId="0" xfId="0" applyFill="1" applyAlignment="1">
      <alignment horizontal="left" wrapText="1"/>
    </xf>
    <xf numFmtId="0" fontId="0" fillId="3" borderId="21" xfId="0" applyFont="1" applyFill="1" applyBorder="1" applyAlignment="1">
      <alignment horizontal="center" vertical="top" wrapText="1"/>
    </xf>
    <xf numFmtId="0" fontId="0" fillId="3" borderId="14" xfId="0" applyFont="1" applyFill="1" applyBorder="1" applyAlignment="1">
      <alignment horizontal="center" vertical="top" wrapText="1"/>
    </xf>
    <xf numFmtId="0" fontId="0" fillId="3" borderId="15" xfId="0" applyFont="1" applyFill="1" applyBorder="1" applyAlignment="1">
      <alignment horizontal="center" vertical="top" wrapText="1"/>
    </xf>
    <xf numFmtId="0" fontId="0" fillId="3" borderId="17" xfId="0" applyFont="1" applyFill="1" applyBorder="1" applyAlignment="1">
      <alignment horizontal="center" vertical="top" wrapText="1"/>
    </xf>
    <xf numFmtId="0" fontId="0" fillId="3" borderId="0" xfId="0" applyFont="1" applyFill="1" applyBorder="1" applyAlignment="1">
      <alignment horizontal="center" vertical="top" wrapText="1"/>
    </xf>
    <xf numFmtId="0" fontId="0" fillId="3" borderId="18" xfId="0" applyFont="1" applyFill="1" applyBorder="1" applyAlignment="1">
      <alignment horizontal="center" vertical="top" wrapText="1"/>
    </xf>
    <xf numFmtId="0" fontId="0" fillId="3" borderId="20" xfId="0" applyFont="1" applyFill="1" applyBorder="1" applyAlignment="1">
      <alignment horizontal="center" vertical="top" wrapText="1"/>
    </xf>
    <xf numFmtId="0" fontId="0" fillId="3" borderId="6" xfId="0" applyFont="1" applyFill="1" applyBorder="1" applyAlignment="1">
      <alignment horizontal="center" vertical="top" wrapText="1"/>
    </xf>
    <xf numFmtId="0" fontId="0" fillId="3" borderId="19" xfId="0" applyFont="1" applyFill="1" applyBorder="1" applyAlignment="1">
      <alignment horizontal="center" vertical="top" wrapText="1"/>
    </xf>
    <xf numFmtId="164" fontId="2" fillId="3" borderId="1" xfId="0" applyNumberFormat="1" applyFont="1" applyFill="1" applyBorder="1" applyAlignment="1">
      <alignment wrapText="1"/>
    </xf>
    <xf numFmtId="0" fontId="0" fillId="3" borderId="0" xfId="0" applyFont="1" applyFill="1" applyAlignment="1">
      <alignment horizontal="left" vertical="top" wrapText="1"/>
    </xf>
    <xf numFmtId="0" fontId="0" fillId="3" borderId="11" xfId="0" applyFont="1" applyFill="1" applyBorder="1" applyAlignment="1">
      <alignment horizontal="left" vertical="top" wrapText="1"/>
    </xf>
    <xf numFmtId="0" fontId="0" fillId="6" borderId="1" xfId="0" applyFont="1" applyFill="1" applyBorder="1" applyAlignment="1">
      <alignment horizontal="center" vertical="top" wrapText="1"/>
    </xf>
    <xf numFmtId="0" fontId="2" fillId="3" borderId="21" xfId="0" applyFont="1" applyFill="1" applyBorder="1" applyAlignment="1">
      <alignment horizontal="center"/>
    </xf>
    <xf numFmtId="0" fontId="2" fillId="3" borderId="14" xfId="0" applyFont="1" applyFill="1" applyBorder="1" applyAlignment="1">
      <alignment horizontal="center"/>
    </xf>
    <xf numFmtId="0" fontId="2" fillId="5" borderId="1" xfId="0" applyFont="1" applyFill="1" applyBorder="1" applyAlignment="1">
      <alignment horizontal="left" wrapText="1"/>
    </xf>
    <xf numFmtId="0" fontId="11" fillId="3" borderId="2" xfId="0" applyFont="1" applyFill="1" applyBorder="1" applyAlignment="1">
      <alignment vertical="top" wrapText="1"/>
    </xf>
    <xf numFmtId="0" fontId="11" fillId="3" borderId="5" xfId="0" applyFont="1" applyFill="1" applyBorder="1" applyAlignment="1">
      <alignment vertical="top" wrapText="1"/>
    </xf>
    <xf numFmtId="0" fontId="11" fillId="3" borderId="4" xfId="0" applyFont="1" applyFill="1" applyBorder="1" applyAlignment="1">
      <alignment vertical="top" wrapText="1"/>
    </xf>
    <xf numFmtId="0" fontId="11" fillId="3" borderId="7" xfId="0" applyFont="1" applyFill="1" applyBorder="1" applyAlignment="1">
      <alignment vertical="top" wrapText="1"/>
    </xf>
    <xf numFmtId="0" fontId="11" fillId="3" borderId="9" xfId="0" applyFont="1" applyFill="1" applyBorder="1" applyAlignment="1">
      <alignment vertical="top" wrapText="1"/>
    </xf>
    <xf numFmtId="0" fontId="11" fillId="3" borderId="10" xfId="0" applyFont="1" applyFill="1" applyBorder="1" applyAlignment="1">
      <alignment vertical="top" wrapText="1"/>
    </xf>
    <xf numFmtId="0" fontId="11" fillId="3" borderId="3" xfId="0" applyFont="1" applyFill="1" applyBorder="1" applyAlignment="1">
      <alignment vertical="top" wrapText="1"/>
    </xf>
    <xf numFmtId="0" fontId="11" fillId="3" borderId="0" xfId="0" applyFont="1" applyFill="1" applyBorder="1" applyAlignment="1">
      <alignment vertical="top" wrapText="1"/>
    </xf>
    <xf numFmtId="0" fontId="11" fillId="3" borderId="11" xfId="0" applyFont="1" applyFill="1" applyBorder="1" applyAlignment="1">
      <alignment vertical="top" wrapText="1"/>
    </xf>
    <xf numFmtId="0" fontId="11" fillId="3" borderId="8" xfId="0" applyFont="1" applyFill="1" applyBorder="1" applyAlignment="1">
      <alignment vertical="top" wrapText="1"/>
    </xf>
    <xf numFmtId="0" fontId="11" fillId="3" borderId="12" xfId="0" applyFont="1" applyFill="1" applyBorder="1" applyAlignment="1">
      <alignment vertical="top" wrapText="1"/>
    </xf>
    <xf numFmtId="0" fontId="11" fillId="3" borderId="13" xfId="0" applyFont="1" applyFill="1" applyBorder="1" applyAlignment="1">
      <alignment vertical="top" wrapText="1"/>
    </xf>
    <xf numFmtId="0" fontId="1" fillId="3" borderId="1" xfId="0" applyFont="1" applyFill="1" applyBorder="1" applyAlignment="1">
      <alignment horizontal="left" vertical="top" wrapText="1"/>
    </xf>
    <xf numFmtId="0" fontId="0" fillId="3" borderId="0" xfId="0" applyFill="1" applyAlignment="1">
      <alignment horizontal="center"/>
    </xf>
    <xf numFmtId="0" fontId="0" fillId="3" borderId="1" xfId="0" applyFill="1" applyBorder="1" applyAlignment="1">
      <alignment horizontal="center"/>
    </xf>
    <xf numFmtId="0" fontId="2" fillId="3" borderId="21" xfId="0" applyFont="1" applyFill="1" applyBorder="1" applyAlignment="1">
      <alignment horizontal="center" wrapText="1"/>
    </xf>
    <xf numFmtId="0" fontId="2" fillId="3" borderId="14" xfId="0" applyFont="1" applyFill="1" applyBorder="1" applyAlignment="1">
      <alignment horizontal="center" wrapText="1"/>
    </xf>
    <xf numFmtId="164" fontId="7" fillId="3" borderId="17" xfId="0" applyNumberFormat="1" applyFont="1" applyFill="1" applyBorder="1" applyAlignment="1" applyProtection="1"/>
    <xf numFmtId="0" fontId="0" fillId="0" borderId="0" xfId="0" applyAlignment="1" applyProtection="1"/>
    <xf numFmtId="0" fontId="0" fillId="3" borderId="2" xfId="0" applyFont="1" applyFill="1" applyBorder="1" applyAlignment="1" applyProtection="1">
      <alignment horizontal="center" wrapText="1"/>
    </xf>
    <xf numFmtId="0" fontId="0" fillId="0" borderId="4" xfId="0" applyBorder="1" applyAlignment="1" applyProtection="1">
      <alignment horizontal="center" wrapText="1"/>
    </xf>
    <xf numFmtId="0" fontId="7" fillId="3" borderId="20" xfId="0" applyFont="1" applyFill="1" applyBorder="1" applyAlignment="1" applyProtection="1">
      <alignment vertical="top" wrapText="1"/>
    </xf>
    <xf numFmtId="0" fontId="7" fillId="3" borderId="6" xfId="0" applyFont="1" applyFill="1" applyBorder="1" applyAlignment="1" applyProtection="1">
      <alignment vertical="top" wrapText="1"/>
    </xf>
    <xf numFmtId="0" fontId="7" fillId="3" borderId="19" xfId="0" applyFont="1" applyFill="1" applyBorder="1" applyAlignment="1" applyProtection="1">
      <alignment vertical="top" wrapText="1"/>
    </xf>
    <xf numFmtId="0" fontId="7" fillId="3" borderId="21" xfId="0" applyFont="1" applyFill="1" applyBorder="1" applyAlignment="1" applyProtection="1">
      <alignment vertical="top" wrapText="1"/>
    </xf>
    <xf numFmtId="0" fontId="0" fillId="0" borderId="14" xfId="0" applyBorder="1" applyAlignment="1" applyProtection="1">
      <alignment vertical="top" wrapText="1"/>
    </xf>
    <xf numFmtId="0" fontId="0" fillId="0" borderId="15" xfId="0" applyBorder="1" applyAlignment="1" applyProtection="1">
      <alignment vertical="top" wrapText="1"/>
    </xf>
    <xf numFmtId="0" fontId="7" fillId="3" borderId="17" xfId="0" applyFont="1" applyFill="1" applyBorder="1" applyAlignment="1" applyProtection="1">
      <alignment vertical="top" wrapText="1"/>
    </xf>
    <xf numFmtId="0" fontId="7" fillId="3" borderId="0" xfId="0" applyFont="1" applyFill="1" applyBorder="1" applyAlignment="1" applyProtection="1">
      <alignment vertical="top" wrapText="1"/>
    </xf>
    <xf numFmtId="0" fontId="7" fillId="3" borderId="18" xfId="0" applyFont="1" applyFill="1" applyBorder="1" applyAlignment="1" applyProtection="1">
      <alignment vertical="top" wrapText="1"/>
    </xf>
    <xf numFmtId="0" fontId="0" fillId="3" borderId="2" xfId="0" applyFill="1" applyBorder="1" applyAlignment="1" applyProtection="1"/>
    <xf numFmtId="0" fontId="0" fillId="0" borderId="4" xfId="0" applyBorder="1" applyAlignment="1" applyProtection="1"/>
  </cellXfs>
  <cellStyles count="2">
    <cellStyle name="Hyperlänk" xfId="1" builtinId="8"/>
    <cellStyle name="Normal" xfId="0" builtinId="0" customBuiltin="1"/>
  </cellStyles>
  <dxfs count="102">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FFCC"/>
        </patternFill>
      </fill>
    </dxf>
  </dxfs>
  <tableStyles count="0" defaultTableStyle="TableStyleMedium2" defaultPivotStyle="PivotStyleLight16"/>
  <colors>
    <mruColors>
      <color rgb="FFFFFFCC"/>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avrop.itkonsult@knowit.se" TargetMode="External"/><Relationship Id="rId2" Type="http://schemas.openxmlformats.org/officeDocument/2006/relationships/hyperlink" Target="mailto:it-konsult.kammarkollegiet@hiq.se" TargetMode="External"/><Relationship Id="rId1" Type="http://schemas.openxmlformats.org/officeDocument/2006/relationships/hyperlink" Target="mailto:avrop@capgemini.com"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B1:N107"/>
  <sheetViews>
    <sheetView tabSelected="1" zoomScaleNormal="100" workbookViewId="0">
      <selection activeCell="K34" sqref="K34"/>
    </sheetView>
  </sheetViews>
  <sheetFormatPr defaultColWidth="9" defaultRowHeight="13.5" x14ac:dyDescent="0.25"/>
  <cols>
    <col min="1" max="1" width="1.5" style="2" customWidth="1"/>
    <col min="2" max="2" width="11.75" style="2" customWidth="1"/>
    <col min="3" max="3" width="13.5" style="2" customWidth="1"/>
    <col min="4" max="4" width="10.5" style="2" customWidth="1"/>
    <col min="5" max="5" width="11" style="2" customWidth="1"/>
    <col min="6" max="6" width="10.25" style="2" customWidth="1"/>
    <col min="7" max="7" width="4.375" style="2" customWidth="1"/>
    <col min="8" max="8" width="15.375" style="2" customWidth="1"/>
    <col min="9" max="9" width="1.375" style="2" customWidth="1"/>
    <col min="10" max="10" width="13.75" style="2" customWidth="1"/>
    <col min="11" max="11" width="19" style="2" customWidth="1"/>
    <col min="12" max="12" width="5.375" style="2" customWidth="1"/>
    <col min="13" max="13" width="15" style="2" customWidth="1"/>
    <col min="14" max="16384" width="9" style="2"/>
  </cols>
  <sheetData>
    <row r="1" spans="2:13" x14ac:dyDescent="0.25">
      <c r="C1" s="1"/>
      <c r="D1" s="1"/>
      <c r="E1" s="1"/>
      <c r="F1" s="1"/>
      <c r="G1" s="1"/>
      <c r="H1" s="1"/>
      <c r="I1" s="12"/>
      <c r="J1" s="13"/>
      <c r="K1" s="1"/>
      <c r="L1" s="1"/>
      <c r="M1" s="1"/>
    </row>
    <row r="2" spans="2:13" ht="24.75" customHeight="1" x14ac:dyDescent="0.45">
      <c r="B2" s="27" t="s">
        <v>21</v>
      </c>
      <c r="C2" s="14"/>
      <c r="D2" s="1"/>
      <c r="E2" s="1"/>
      <c r="F2" s="1"/>
      <c r="G2" s="1"/>
      <c r="H2" s="29" t="s">
        <v>50</v>
      </c>
      <c r="I2" s="30"/>
      <c r="J2" s="131"/>
      <c r="K2" s="131"/>
      <c r="L2" s="131"/>
      <c r="M2" s="1"/>
    </row>
    <row r="3" spans="2:13" ht="24" x14ac:dyDescent="0.4">
      <c r="B3" s="28" t="s">
        <v>112</v>
      </c>
      <c r="C3" s="15"/>
      <c r="D3" s="1"/>
      <c r="E3" s="1"/>
      <c r="F3" s="1"/>
      <c r="G3" s="1"/>
      <c r="H3" s="31" t="s">
        <v>27</v>
      </c>
      <c r="I3" s="32"/>
      <c r="J3" s="131"/>
      <c r="K3" s="131"/>
      <c r="L3" s="131"/>
    </row>
    <row r="4" spans="2:13" ht="24" x14ac:dyDescent="0.4">
      <c r="B4" s="28" t="s">
        <v>111</v>
      </c>
      <c r="C4" s="15"/>
      <c r="D4" s="1"/>
      <c r="E4" s="1"/>
      <c r="F4" s="1"/>
      <c r="G4" s="1"/>
      <c r="H4" s="31" t="s">
        <v>22</v>
      </c>
      <c r="I4" s="31"/>
      <c r="J4" s="131"/>
      <c r="K4" s="131"/>
      <c r="L4" s="131"/>
    </row>
    <row r="5" spans="2:13" ht="14.25" customHeight="1" x14ac:dyDescent="0.4">
      <c r="B5" s="15"/>
      <c r="C5" s="15"/>
      <c r="D5" s="1"/>
      <c r="E5" s="1"/>
      <c r="F5" s="1"/>
      <c r="G5" s="1"/>
      <c r="H5" s="1"/>
    </row>
    <row r="6" spans="2:13" ht="15.75" x14ac:dyDescent="0.3">
      <c r="B6" s="16" t="s">
        <v>12</v>
      </c>
      <c r="C6" s="16"/>
      <c r="D6" s="1"/>
      <c r="E6" s="1"/>
      <c r="H6" s="17" t="s">
        <v>13</v>
      </c>
      <c r="J6" s="1"/>
      <c r="M6" s="17"/>
    </row>
    <row r="7" spans="2:13" x14ac:dyDescent="0.25">
      <c r="B7" s="1" t="s">
        <v>34</v>
      </c>
      <c r="C7" s="1"/>
      <c r="D7" s="117"/>
      <c r="E7" s="118"/>
      <c r="F7" s="119"/>
      <c r="H7" s="6" t="s">
        <v>14</v>
      </c>
      <c r="I7" s="129" t="str">
        <f>'Prismatris '!B73</f>
        <v>Vinnande anbud</v>
      </c>
      <c r="J7" s="95"/>
      <c r="K7" s="95"/>
      <c r="L7" s="95"/>
    </row>
    <row r="8" spans="2:13" x14ac:dyDescent="0.25">
      <c r="B8" s="1" t="s">
        <v>15</v>
      </c>
      <c r="C8" s="1"/>
      <c r="D8" s="117"/>
      <c r="E8" s="118"/>
      <c r="F8" s="119"/>
      <c r="H8" s="6" t="s">
        <v>24</v>
      </c>
      <c r="I8" s="129" t="str">
        <f>'Prismatris '!B74</f>
        <v/>
      </c>
      <c r="J8" s="95"/>
      <c r="K8" s="95"/>
      <c r="L8" s="95"/>
    </row>
    <row r="9" spans="2:13" x14ac:dyDescent="0.25">
      <c r="B9" s="1" t="s">
        <v>16</v>
      </c>
      <c r="C9" s="1"/>
      <c r="D9" s="117"/>
      <c r="E9" s="118"/>
      <c r="F9" s="119"/>
      <c r="H9" s="6" t="s">
        <v>16</v>
      </c>
      <c r="I9" s="129" t="str">
        <f>'Prismatris '!B75</f>
        <v/>
      </c>
      <c r="J9" s="95"/>
      <c r="K9" s="95"/>
      <c r="L9" s="95"/>
    </row>
    <row r="10" spans="2:13" x14ac:dyDescent="0.25">
      <c r="B10" s="1" t="s">
        <v>17</v>
      </c>
      <c r="C10" s="1"/>
      <c r="D10" s="117"/>
      <c r="E10" s="118"/>
      <c r="F10" s="119"/>
      <c r="H10" s="6" t="s">
        <v>25</v>
      </c>
      <c r="I10" s="129" t="str">
        <f>'Prismatris '!B76</f>
        <v/>
      </c>
      <c r="J10" s="95"/>
      <c r="K10" s="95"/>
      <c r="L10" s="95"/>
    </row>
    <row r="11" spans="2:13" ht="13.5" customHeight="1" x14ac:dyDescent="0.25">
      <c r="B11" s="1" t="s">
        <v>18</v>
      </c>
      <c r="C11" s="1"/>
      <c r="D11" s="117"/>
      <c r="E11" s="118"/>
      <c r="F11" s="119"/>
      <c r="H11" s="6" t="s">
        <v>26</v>
      </c>
      <c r="I11" s="129" t="str">
        <f>'Prismatris '!B77</f>
        <v/>
      </c>
      <c r="J11" s="95"/>
      <c r="K11" s="95"/>
      <c r="L11" s="95"/>
    </row>
    <row r="12" spans="2:13" ht="29.25" x14ac:dyDescent="0.5">
      <c r="B12" s="18" t="s">
        <v>52</v>
      </c>
      <c r="C12" s="18"/>
      <c r="D12" s="117"/>
      <c r="E12" s="118"/>
      <c r="F12" s="119"/>
      <c r="G12" s="1"/>
      <c r="H12" s="130"/>
      <c r="I12" s="130"/>
      <c r="J12" s="130"/>
      <c r="M12" s="19"/>
    </row>
    <row r="13" spans="2:13" ht="15" customHeight="1" x14ac:dyDescent="0.5">
      <c r="B13" s="1" t="s">
        <v>23</v>
      </c>
      <c r="C13" s="1"/>
      <c r="D13" s="117"/>
      <c r="E13" s="118"/>
      <c r="F13" s="119"/>
      <c r="H13" s="130"/>
      <c r="I13" s="130"/>
      <c r="J13" s="130"/>
      <c r="K13" s="38"/>
      <c r="L13" s="38"/>
      <c r="M13" s="20"/>
    </row>
    <row r="14" spans="2:13" x14ac:dyDescent="0.25">
      <c r="B14" s="1" t="s">
        <v>19</v>
      </c>
      <c r="C14" s="1"/>
      <c r="D14" s="117"/>
      <c r="E14" s="118"/>
      <c r="F14" s="119"/>
      <c r="H14" s="38"/>
      <c r="I14" s="38"/>
      <c r="J14" s="38"/>
      <c r="K14" s="38"/>
      <c r="L14" s="38"/>
    </row>
    <row r="15" spans="2:13" x14ac:dyDescent="0.25">
      <c r="B15" s="34" t="s">
        <v>53</v>
      </c>
      <c r="C15" s="35"/>
      <c r="D15" s="117"/>
      <c r="E15" s="118"/>
      <c r="F15" s="119"/>
      <c r="H15" s="38"/>
      <c r="I15" s="38"/>
      <c r="J15" s="38"/>
      <c r="K15" s="38"/>
      <c r="L15" s="38"/>
    </row>
    <row r="16" spans="2:13" ht="13.5" customHeight="1" x14ac:dyDescent="0.25">
      <c r="B16" s="1" t="s">
        <v>51</v>
      </c>
      <c r="C16" s="1"/>
      <c r="D16" s="120"/>
      <c r="E16" s="121"/>
      <c r="F16" s="122"/>
      <c r="H16" s="100" t="s">
        <v>43</v>
      </c>
      <c r="I16" s="100"/>
      <c r="J16" s="100"/>
      <c r="K16" s="38"/>
      <c r="L16" s="38"/>
    </row>
    <row r="17" spans="2:13" x14ac:dyDescent="0.25">
      <c r="B17" s="1"/>
      <c r="C17" s="1"/>
      <c r="D17" s="123"/>
      <c r="E17" s="124"/>
      <c r="F17" s="125"/>
      <c r="H17" s="100"/>
      <c r="I17" s="100"/>
      <c r="J17" s="100"/>
      <c r="K17" s="38"/>
      <c r="L17" s="38"/>
    </row>
    <row r="18" spans="2:13" x14ac:dyDescent="0.25">
      <c r="B18" s="1"/>
      <c r="C18" s="1"/>
      <c r="D18" s="126"/>
      <c r="E18" s="127"/>
      <c r="F18" s="128"/>
      <c r="H18" s="38"/>
      <c r="I18" s="38"/>
      <c r="J18" s="38"/>
      <c r="K18" s="38"/>
      <c r="L18" s="38"/>
    </row>
    <row r="19" spans="2:13" ht="14.25" thickBot="1" x14ac:dyDescent="0.3">
      <c r="B19" s="1"/>
      <c r="C19" s="1"/>
      <c r="D19" s="41"/>
      <c r="E19" s="41"/>
      <c r="F19" s="41"/>
      <c r="H19" s="40"/>
      <c r="I19" s="40"/>
      <c r="J19" s="40"/>
      <c r="K19" s="40"/>
      <c r="L19" s="40"/>
    </row>
    <row r="20" spans="2:13" x14ac:dyDescent="0.25">
      <c r="B20" s="1" t="s">
        <v>42</v>
      </c>
      <c r="C20" s="1"/>
      <c r="D20" s="101"/>
      <c r="E20" s="102"/>
      <c r="F20" s="102"/>
      <c r="G20" s="102"/>
      <c r="H20" s="102"/>
      <c r="I20" s="102"/>
      <c r="J20" s="102"/>
      <c r="K20" s="102"/>
      <c r="L20" s="103"/>
    </row>
    <row r="21" spans="2:13" x14ac:dyDescent="0.25">
      <c r="B21" s="1"/>
      <c r="C21" s="1"/>
      <c r="D21" s="104"/>
      <c r="E21" s="105"/>
      <c r="F21" s="105"/>
      <c r="G21" s="105"/>
      <c r="H21" s="105"/>
      <c r="I21" s="105"/>
      <c r="J21" s="105"/>
      <c r="K21" s="105"/>
      <c r="L21" s="106"/>
    </row>
    <row r="22" spans="2:13" x14ac:dyDescent="0.25">
      <c r="B22" s="1"/>
      <c r="C22" s="1"/>
      <c r="D22" s="104"/>
      <c r="E22" s="105"/>
      <c r="F22" s="105"/>
      <c r="G22" s="105"/>
      <c r="H22" s="105"/>
      <c r="I22" s="105"/>
      <c r="J22" s="105"/>
      <c r="K22" s="105"/>
      <c r="L22" s="106"/>
    </row>
    <row r="23" spans="2:13" x14ac:dyDescent="0.25">
      <c r="B23" s="1"/>
      <c r="C23" s="1"/>
      <c r="D23" s="104"/>
      <c r="E23" s="105"/>
      <c r="F23" s="105"/>
      <c r="G23" s="105"/>
      <c r="H23" s="105"/>
      <c r="I23" s="105"/>
      <c r="J23" s="105"/>
      <c r="K23" s="105"/>
      <c r="L23" s="106"/>
    </row>
    <row r="24" spans="2:13" x14ac:dyDescent="0.25">
      <c r="B24" s="1"/>
      <c r="C24" s="1"/>
      <c r="D24" s="104"/>
      <c r="E24" s="105"/>
      <c r="F24" s="105"/>
      <c r="G24" s="105"/>
      <c r="H24" s="105"/>
      <c r="I24" s="105"/>
      <c r="J24" s="105"/>
      <c r="K24" s="105"/>
      <c r="L24" s="106"/>
    </row>
    <row r="25" spans="2:13" x14ac:dyDescent="0.25">
      <c r="B25" s="1"/>
      <c r="C25" s="1"/>
      <c r="D25" s="104"/>
      <c r="E25" s="105"/>
      <c r="F25" s="105"/>
      <c r="G25" s="105"/>
      <c r="H25" s="105"/>
      <c r="I25" s="105"/>
      <c r="J25" s="105"/>
      <c r="K25" s="105"/>
      <c r="L25" s="106"/>
    </row>
    <row r="26" spans="2:13" x14ac:dyDescent="0.25">
      <c r="B26" s="1"/>
      <c r="C26" s="1"/>
      <c r="D26" s="104"/>
      <c r="E26" s="105"/>
      <c r="F26" s="105"/>
      <c r="G26" s="105"/>
      <c r="H26" s="105"/>
      <c r="I26" s="105"/>
      <c r="J26" s="105"/>
      <c r="K26" s="105"/>
      <c r="L26" s="106"/>
    </row>
    <row r="27" spans="2:13" x14ac:dyDescent="0.25">
      <c r="B27" s="1"/>
      <c r="C27" s="1"/>
      <c r="D27" s="104"/>
      <c r="E27" s="105"/>
      <c r="F27" s="105"/>
      <c r="G27" s="105"/>
      <c r="H27" s="105"/>
      <c r="I27" s="105"/>
      <c r="J27" s="105"/>
      <c r="K27" s="105"/>
      <c r="L27" s="106"/>
    </row>
    <row r="28" spans="2:13" x14ac:dyDescent="0.25">
      <c r="B28" s="1"/>
      <c r="C28" s="1"/>
      <c r="D28" s="104"/>
      <c r="E28" s="105"/>
      <c r="F28" s="105"/>
      <c r="G28" s="105"/>
      <c r="H28" s="105"/>
      <c r="I28" s="105"/>
      <c r="J28" s="105"/>
      <c r="K28" s="105"/>
      <c r="L28" s="106"/>
    </row>
    <row r="29" spans="2:13" x14ac:dyDescent="0.25">
      <c r="B29" s="1"/>
      <c r="C29" s="1"/>
      <c r="D29" s="104"/>
      <c r="E29" s="105"/>
      <c r="F29" s="105"/>
      <c r="G29" s="105"/>
      <c r="H29" s="105"/>
      <c r="I29" s="105"/>
      <c r="J29" s="105"/>
      <c r="K29" s="105"/>
      <c r="L29" s="106"/>
    </row>
    <row r="30" spans="2:13" ht="14.25" thickBot="1" x14ac:dyDescent="0.3">
      <c r="B30" s="6"/>
      <c r="C30" s="1"/>
      <c r="D30" s="107"/>
      <c r="E30" s="108"/>
      <c r="F30" s="108"/>
      <c r="G30" s="108"/>
      <c r="H30" s="108"/>
      <c r="I30" s="108"/>
      <c r="J30" s="108"/>
      <c r="K30" s="108"/>
      <c r="L30" s="109"/>
      <c r="M30" s="1"/>
    </row>
    <row r="31" spans="2:13" x14ac:dyDescent="0.25">
      <c r="B31" s="6"/>
      <c r="C31" s="1"/>
      <c r="D31" s="1"/>
      <c r="E31" s="1"/>
      <c r="F31" s="1"/>
      <c r="G31" s="1"/>
      <c r="H31" s="1"/>
      <c r="I31" s="1"/>
      <c r="J31" s="1"/>
      <c r="M31" s="1"/>
    </row>
    <row r="32" spans="2:13" ht="14.25" thickBot="1" x14ac:dyDescent="0.3"/>
    <row r="33" spans="2:14" x14ac:dyDescent="0.25">
      <c r="B33" s="132" t="s">
        <v>35</v>
      </c>
      <c r="C33" s="133"/>
      <c r="D33" s="133"/>
      <c r="E33" s="133"/>
      <c r="F33" s="22"/>
      <c r="G33" s="22"/>
      <c r="H33" s="22"/>
      <c r="I33" s="22"/>
      <c r="J33" s="22"/>
      <c r="K33" s="22"/>
      <c r="L33" s="23"/>
    </row>
    <row r="34" spans="2:14" x14ac:dyDescent="0.25">
      <c r="B34" s="43" t="s">
        <v>40</v>
      </c>
      <c r="C34" s="46" t="s">
        <v>49</v>
      </c>
      <c r="D34" s="116" t="s">
        <v>41</v>
      </c>
      <c r="E34" s="116"/>
      <c r="F34" s="116"/>
      <c r="G34" s="47"/>
      <c r="H34" s="45" t="s">
        <v>10</v>
      </c>
      <c r="I34" s="4"/>
      <c r="J34" s="4"/>
      <c r="K34" s="36"/>
      <c r="L34" s="24"/>
      <c r="M34" s="4"/>
      <c r="N34" s="4"/>
    </row>
    <row r="35" spans="2:14" x14ac:dyDescent="0.25">
      <c r="B35" s="42"/>
      <c r="C35" s="44"/>
      <c r="D35" s="113"/>
      <c r="E35" s="113"/>
      <c r="F35" s="113"/>
      <c r="G35" s="48"/>
      <c r="H35" s="3">
        <f>'Prismatris '!N11</f>
        <v>0</v>
      </c>
      <c r="I35" s="4"/>
      <c r="J35" s="4"/>
      <c r="K35" s="4"/>
      <c r="L35" s="24"/>
      <c r="M35" s="4"/>
      <c r="N35" s="4"/>
    </row>
    <row r="36" spans="2:14" x14ac:dyDescent="0.25">
      <c r="B36" s="42"/>
      <c r="C36" s="44"/>
      <c r="D36" s="113"/>
      <c r="E36" s="113"/>
      <c r="F36" s="113"/>
      <c r="G36" s="48"/>
      <c r="H36" s="3">
        <f>'Prismatris '!N12</f>
        <v>0</v>
      </c>
      <c r="I36" s="4"/>
      <c r="J36" s="4"/>
      <c r="K36" s="4"/>
      <c r="L36" s="24"/>
      <c r="M36" s="4"/>
      <c r="N36" s="4"/>
    </row>
    <row r="37" spans="2:14" ht="14.25" thickBot="1" x14ac:dyDescent="0.3">
      <c r="B37" s="37"/>
      <c r="C37" s="25"/>
      <c r="D37" s="25"/>
      <c r="E37" s="25"/>
      <c r="F37" s="25"/>
      <c r="G37" s="25"/>
      <c r="H37" s="25"/>
      <c r="I37" s="25"/>
      <c r="J37" s="25"/>
      <c r="K37" s="25"/>
      <c r="L37" s="26"/>
    </row>
    <row r="38" spans="2:14" ht="14.25" thickBot="1" x14ac:dyDescent="0.3">
      <c r="C38" s="4"/>
      <c r="D38" s="4"/>
      <c r="E38" s="4"/>
      <c r="F38" s="4"/>
      <c r="G38" s="4"/>
      <c r="H38" s="4"/>
      <c r="I38" s="4"/>
      <c r="J38" s="4"/>
      <c r="K38" s="4"/>
    </row>
    <row r="39" spans="2:14" x14ac:dyDescent="0.25">
      <c r="B39" s="114" t="s">
        <v>38</v>
      </c>
      <c r="C39" s="115"/>
      <c r="D39" s="115"/>
      <c r="E39" s="115"/>
      <c r="F39" s="22"/>
      <c r="G39" s="22"/>
      <c r="H39" s="22"/>
      <c r="I39" s="22"/>
      <c r="J39" s="22"/>
      <c r="K39" s="22"/>
      <c r="L39" s="23"/>
    </row>
    <row r="40" spans="2:14" ht="13.5" customHeight="1" x14ac:dyDescent="0.25">
      <c r="B40" s="43" t="s">
        <v>40</v>
      </c>
      <c r="C40" s="46" t="s">
        <v>49</v>
      </c>
      <c r="D40" s="116" t="s">
        <v>41</v>
      </c>
      <c r="E40" s="116"/>
      <c r="F40" s="116"/>
      <c r="G40" s="47"/>
      <c r="H40" s="45" t="s">
        <v>10</v>
      </c>
      <c r="I40" s="4"/>
      <c r="J40" s="4"/>
      <c r="K40" s="4"/>
      <c r="L40" s="24"/>
    </row>
    <row r="41" spans="2:14" x14ac:dyDescent="0.25">
      <c r="B41" s="42"/>
      <c r="C41" s="44"/>
      <c r="D41" s="113"/>
      <c r="E41" s="113"/>
      <c r="F41" s="113"/>
      <c r="G41" s="48"/>
      <c r="H41" s="3">
        <f>'Prismatris '!N18</f>
        <v>0</v>
      </c>
      <c r="I41" s="4"/>
      <c r="J41" s="4"/>
      <c r="K41" s="4"/>
      <c r="L41" s="24"/>
    </row>
    <row r="42" spans="2:14" x14ac:dyDescent="0.25">
      <c r="B42" s="42"/>
      <c r="C42" s="44"/>
      <c r="D42" s="113"/>
      <c r="E42" s="113"/>
      <c r="F42" s="113"/>
      <c r="G42" s="48"/>
      <c r="H42" s="3">
        <f>'Prismatris '!N19</f>
        <v>0</v>
      </c>
      <c r="I42" s="4"/>
      <c r="J42" s="4"/>
      <c r="K42" s="4"/>
      <c r="L42" s="24"/>
    </row>
    <row r="43" spans="2:14" ht="14.25" thickBot="1" x14ac:dyDescent="0.3">
      <c r="B43" s="37"/>
      <c r="C43" s="25"/>
      <c r="D43" s="25"/>
      <c r="E43" s="25"/>
      <c r="F43" s="25"/>
      <c r="G43" s="25"/>
      <c r="H43" s="25"/>
      <c r="I43" s="25"/>
      <c r="J43" s="25"/>
      <c r="K43" s="25"/>
      <c r="L43" s="26"/>
    </row>
    <row r="44" spans="2:14" ht="14.25" thickBot="1" x14ac:dyDescent="0.3">
      <c r="B44" s="4"/>
      <c r="C44" s="4"/>
      <c r="D44" s="4"/>
      <c r="E44" s="4"/>
      <c r="F44" s="4"/>
      <c r="G44" s="4"/>
      <c r="H44" s="4"/>
      <c r="I44" s="4"/>
      <c r="J44" s="4"/>
      <c r="K44" s="4"/>
      <c r="L44" s="4"/>
    </row>
    <row r="45" spans="2:14" x14ac:dyDescent="0.25">
      <c r="B45" s="114" t="s">
        <v>54</v>
      </c>
      <c r="C45" s="115"/>
      <c r="D45" s="115"/>
      <c r="E45" s="115"/>
      <c r="F45" s="22"/>
      <c r="G45" s="22"/>
      <c r="H45" s="22"/>
      <c r="I45" s="22"/>
      <c r="J45" s="22"/>
      <c r="K45" s="22"/>
      <c r="L45" s="23"/>
    </row>
    <row r="46" spans="2:14" x14ac:dyDescent="0.25">
      <c r="B46" s="43" t="s">
        <v>40</v>
      </c>
      <c r="C46" s="46" t="s">
        <v>49</v>
      </c>
      <c r="D46" s="116" t="s">
        <v>41</v>
      </c>
      <c r="E46" s="116"/>
      <c r="F46" s="116"/>
      <c r="G46" s="47"/>
      <c r="H46" s="45" t="s">
        <v>10</v>
      </c>
      <c r="I46" s="4"/>
      <c r="J46" s="4"/>
      <c r="K46" s="4"/>
      <c r="L46" s="24"/>
    </row>
    <row r="47" spans="2:14" x14ac:dyDescent="0.25">
      <c r="B47" s="42"/>
      <c r="C47" s="50"/>
      <c r="D47" s="113"/>
      <c r="E47" s="113"/>
      <c r="F47" s="113"/>
      <c r="G47" s="48"/>
      <c r="H47" s="3">
        <f>'Prismatris '!N26</f>
        <v>0</v>
      </c>
      <c r="I47" s="4"/>
      <c r="J47" s="4"/>
      <c r="K47" s="4"/>
      <c r="L47" s="24"/>
    </row>
    <row r="48" spans="2:14" x14ac:dyDescent="0.25">
      <c r="B48" s="42"/>
      <c r="C48" s="50"/>
      <c r="D48" s="113"/>
      <c r="E48" s="113"/>
      <c r="F48" s="113"/>
      <c r="G48" s="48"/>
      <c r="H48" s="3">
        <f>'Prismatris '!N27</f>
        <v>0</v>
      </c>
      <c r="I48" s="4"/>
      <c r="J48" s="4"/>
      <c r="K48" s="4"/>
      <c r="L48" s="24"/>
    </row>
    <row r="49" spans="2:12" ht="14.25" thickBot="1" x14ac:dyDescent="0.3">
      <c r="B49" s="37"/>
      <c r="C49" s="25"/>
      <c r="D49" s="25"/>
      <c r="E49" s="25"/>
      <c r="F49" s="25"/>
      <c r="G49" s="25"/>
      <c r="H49" s="25"/>
      <c r="I49" s="25"/>
      <c r="J49" s="25"/>
      <c r="K49" s="25"/>
      <c r="L49" s="26"/>
    </row>
    <row r="50" spans="2:12" ht="14.25" thickBot="1" x14ac:dyDescent="0.3">
      <c r="B50" s="4"/>
      <c r="C50" s="4"/>
      <c r="D50" s="4"/>
      <c r="E50" s="4"/>
      <c r="F50" s="4"/>
      <c r="G50" s="4"/>
      <c r="H50" s="4"/>
      <c r="I50" s="4"/>
      <c r="J50" s="4"/>
      <c r="K50" s="4"/>
      <c r="L50" s="4"/>
    </row>
    <row r="51" spans="2:12" x14ac:dyDescent="0.25">
      <c r="B51" s="114" t="s">
        <v>55</v>
      </c>
      <c r="C51" s="115"/>
      <c r="D51" s="115"/>
      <c r="E51" s="115"/>
      <c r="F51" s="22"/>
      <c r="G51" s="22"/>
      <c r="H51" s="22"/>
      <c r="I51" s="22"/>
      <c r="J51" s="22"/>
      <c r="K51" s="22"/>
      <c r="L51" s="23"/>
    </row>
    <row r="52" spans="2:12" x14ac:dyDescent="0.25">
      <c r="B52" s="43" t="s">
        <v>40</v>
      </c>
      <c r="C52" s="46" t="s">
        <v>49</v>
      </c>
      <c r="D52" s="116" t="s">
        <v>41</v>
      </c>
      <c r="E52" s="116"/>
      <c r="F52" s="116"/>
      <c r="G52" s="47"/>
      <c r="H52" s="45" t="s">
        <v>10</v>
      </c>
      <c r="I52" s="4"/>
      <c r="J52" s="4"/>
      <c r="K52" s="4"/>
      <c r="L52" s="24"/>
    </row>
    <row r="53" spans="2:12" x14ac:dyDescent="0.25">
      <c r="B53" s="42"/>
      <c r="C53" s="50"/>
      <c r="D53" s="113"/>
      <c r="E53" s="113"/>
      <c r="F53" s="113"/>
      <c r="G53" s="48"/>
      <c r="H53" s="3">
        <f>'Prismatris '!N33</f>
        <v>0</v>
      </c>
      <c r="I53" s="4"/>
      <c r="J53" s="4"/>
      <c r="K53" s="4"/>
      <c r="L53" s="24"/>
    </row>
    <row r="54" spans="2:12" x14ac:dyDescent="0.25">
      <c r="B54" s="42"/>
      <c r="C54" s="50"/>
      <c r="D54" s="113"/>
      <c r="E54" s="113"/>
      <c r="F54" s="113"/>
      <c r="G54" s="48"/>
      <c r="H54" s="3">
        <f>'Prismatris '!N34</f>
        <v>0</v>
      </c>
      <c r="I54" s="4"/>
      <c r="J54" s="4"/>
      <c r="K54" s="4"/>
      <c r="L54" s="24"/>
    </row>
    <row r="55" spans="2:12" ht="14.25" thickBot="1" x14ac:dyDescent="0.3">
      <c r="B55" s="37"/>
      <c r="C55" s="25"/>
      <c r="D55" s="25"/>
      <c r="E55" s="25"/>
      <c r="F55" s="25"/>
      <c r="G55" s="25"/>
      <c r="H55" s="25"/>
      <c r="I55" s="25"/>
      <c r="J55" s="25"/>
      <c r="K55" s="25"/>
      <c r="L55" s="26"/>
    </row>
    <row r="56" spans="2:12" ht="14.25" thickBot="1" x14ac:dyDescent="0.3">
      <c r="B56" s="4"/>
      <c r="C56" s="4"/>
      <c r="D56" s="4"/>
      <c r="E56" s="4"/>
      <c r="F56" s="4"/>
      <c r="G56" s="4"/>
      <c r="H56" s="4"/>
      <c r="I56" s="4"/>
      <c r="J56" s="4"/>
      <c r="K56" s="4"/>
      <c r="L56" s="4"/>
    </row>
    <row r="57" spans="2:12" x14ac:dyDescent="0.25">
      <c r="B57" s="114" t="s">
        <v>56</v>
      </c>
      <c r="C57" s="115"/>
      <c r="D57" s="115"/>
      <c r="E57" s="115"/>
      <c r="F57" s="22"/>
      <c r="G57" s="22"/>
      <c r="H57" s="22"/>
      <c r="I57" s="22"/>
      <c r="J57" s="22"/>
      <c r="K57" s="22"/>
      <c r="L57" s="23"/>
    </row>
    <row r="58" spans="2:12" x14ac:dyDescent="0.25">
      <c r="B58" s="43" t="s">
        <v>40</v>
      </c>
      <c r="C58" s="46" t="s">
        <v>49</v>
      </c>
      <c r="D58" s="116" t="s">
        <v>41</v>
      </c>
      <c r="E58" s="116"/>
      <c r="F58" s="116"/>
      <c r="G58" s="47"/>
      <c r="H58" s="45" t="s">
        <v>10</v>
      </c>
      <c r="I58" s="4"/>
      <c r="J58" s="4"/>
      <c r="K58" s="4"/>
      <c r="L58" s="24"/>
    </row>
    <row r="59" spans="2:12" x14ac:dyDescent="0.25">
      <c r="B59" s="42"/>
      <c r="C59" s="50"/>
      <c r="D59" s="113"/>
      <c r="E59" s="113"/>
      <c r="F59" s="113"/>
      <c r="G59" s="48"/>
      <c r="H59" s="3">
        <f>'Prismatris '!N41</f>
        <v>0</v>
      </c>
      <c r="I59" s="4"/>
      <c r="J59" s="4"/>
      <c r="K59" s="4"/>
      <c r="L59" s="24"/>
    </row>
    <row r="60" spans="2:12" x14ac:dyDescent="0.25">
      <c r="B60" s="42"/>
      <c r="C60" s="50"/>
      <c r="D60" s="113"/>
      <c r="E60" s="113"/>
      <c r="F60" s="113"/>
      <c r="G60" s="48"/>
      <c r="H60" s="3">
        <f>'Prismatris '!N42</f>
        <v>0</v>
      </c>
      <c r="I60" s="4"/>
      <c r="J60" s="4"/>
      <c r="K60" s="4"/>
      <c r="L60" s="24"/>
    </row>
    <row r="61" spans="2:12" ht="14.25" thickBot="1" x14ac:dyDescent="0.3">
      <c r="B61" s="37"/>
      <c r="C61" s="25"/>
      <c r="D61" s="25"/>
      <c r="E61" s="25"/>
      <c r="F61" s="25"/>
      <c r="G61" s="25"/>
      <c r="H61" s="25"/>
      <c r="I61" s="25"/>
      <c r="J61" s="25"/>
      <c r="K61" s="25"/>
      <c r="L61" s="26"/>
    </row>
    <row r="62" spans="2:12" ht="14.25" thickBot="1" x14ac:dyDescent="0.3">
      <c r="B62" s="4"/>
      <c r="C62" s="4"/>
      <c r="D62" s="4"/>
      <c r="E62" s="4"/>
      <c r="F62" s="4"/>
      <c r="G62" s="4"/>
      <c r="H62" s="4"/>
      <c r="I62" s="4"/>
      <c r="J62" s="4"/>
      <c r="K62" s="4"/>
      <c r="L62" s="4"/>
    </row>
    <row r="63" spans="2:12" x14ac:dyDescent="0.25">
      <c r="B63" s="114" t="s">
        <v>60</v>
      </c>
      <c r="C63" s="115"/>
      <c r="D63" s="115"/>
      <c r="E63" s="115"/>
      <c r="F63" s="22"/>
      <c r="G63" s="22"/>
      <c r="H63" s="22"/>
      <c r="I63" s="22"/>
      <c r="J63" s="22"/>
      <c r="K63" s="22"/>
      <c r="L63" s="23"/>
    </row>
    <row r="64" spans="2:12" x14ac:dyDescent="0.25">
      <c r="B64" s="43" t="s">
        <v>40</v>
      </c>
      <c r="C64" s="46" t="s">
        <v>49</v>
      </c>
      <c r="D64" s="116" t="s">
        <v>41</v>
      </c>
      <c r="E64" s="116"/>
      <c r="F64" s="116"/>
      <c r="G64" s="47"/>
      <c r="H64" s="45" t="s">
        <v>10</v>
      </c>
      <c r="I64" s="4"/>
      <c r="J64" s="4"/>
      <c r="K64" s="4"/>
      <c r="L64" s="24"/>
    </row>
    <row r="65" spans="2:12" x14ac:dyDescent="0.25">
      <c r="B65" s="42"/>
      <c r="C65" s="50"/>
      <c r="D65" s="113"/>
      <c r="E65" s="113"/>
      <c r="F65" s="113"/>
      <c r="G65" s="48"/>
      <c r="H65" s="3">
        <f>'Prismatris '!N48</f>
        <v>0</v>
      </c>
      <c r="I65" s="4"/>
      <c r="J65" s="4"/>
      <c r="K65" s="4"/>
      <c r="L65" s="24"/>
    </row>
    <row r="66" spans="2:12" x14ac:dyDescent="0.25">
      <c r="B66" s="42"/>
      <c r="C66" s="50"/>
      <c r="D66" s="113"/>
      <c r="E66" s="113"/>
      <c r="F66" s="113"/>
      <c r="G66" s="48"/>
      <c r="H66" s="3">
        <f>'Prismatris '!N49</f>
        <v>0</v>
      </c>
      <c r="I66" s="4"/>
      <c r="J66" s="4"/>
      <c r="K66" s="4"/>
      <c r="L66" s="24"/>
    </row>
    <row r="67" spans="2:12" ht="14.25" thickBot="1" x14ac:dyDescent="0.3">
      <c r="B67" s="37"/>
      <c r="C67" s="25"/>
      <c r="D67" s="25"/>
      <c r="E67" s="25"/>
      <c r="F67" s="25"/>
      <c r="G67" s="25"/>
      <c r="H67" s="25"/>
      <c r="I67" s="25"/>
      <c r="J67" s="25"/>
      <c r="K67" s="25"/>
      <c r="L67" s="26"/>
    </row>
    <row r="68" spans="2:12" ht="14.25" thickBot="1" x14ac:dyDescent="0.3">
      <c r="B68" s="4"/>
      <c r="C68" s="4"/>
      <c r="D68" s="4"/>
      <c r="E68" s="4"/>
      <c r="F68" s="4"/>
      <c r="G68" s="4"/>
      <c r="H68" s="4"/>
      <c r="I68" s="4"/>
      <c r="J68" s="4"/>
      <c r="K68" s="4"/>
      <c r="L68" s="4"/>
    </row>
    <row r="69" spans="2:12" x14ac:dyDescent="0.25">
      <c r="B69" s="114" t="s">
        <v>58</v>
      </c>
      <c r="C69" s="115"/>
      <c r="D69" s="115"/>
      <c r="E69" s="115"/>
      <c r="F69" s="22"/>
      <c r="G69" s="22"/>
      <c r="H69" s="22"/>
      <c r="I69" s="22"/>
      <c r="J69" s="22"/>
      <c r="K69" s="22"/>
      <c r="L69" s="23"/>
    </row>
    <row r="70" spans="2:12" x14ac:dyDescent="0.25">
      <c r="B70" s="43" t="s">
        <v>40</v>
      </c>
      <c r="C70" s="46" t="s">
        <v>49</v>
      </c>
      <c r="D70" s="116" t="s">
        <v>41</v>
      </c>
      <c r="E70" s="116"/>
      <c r="F70" s="116"/>
      <c r="G70" s="47"/>
      <c r="H70" s="45" t="s">
        <v>10</v>
      </c>
      <c r="I70" s="4"/>
      <c r="J70" s="4"/>
      <c r="K70" s="4"/>
      <c r="L70" s="24"/>
    </row>
    <row r="71" spans="2:12" x14ac:dyDescent="0.25">
      <c r="B71" s="42"/>
      <c r="C71" s="50"/>
      <c r="D71" s="113"/>
      <c r="E71" s="113"/>
      <c r="F71" s="113"/>
      <c r="G71" s="48"/>
      <c r="H71" s="3">
        <f>'Prismatris '!N56</f>
        <v>0</v>
      </c>
      <c r="I71" s="4"/>
      <c r="J71" s="4"/>
      <c r="K71" s="4"/>
      <c r="L71" s="24"/>
    </row>
    <row r="72" spans="2:12" x14ac:dyDescent="0.25">
      <c r="B72" s="42"/>
      <c r="C72" s="50"/>
      <c r="D72" s="113"/>
      <c r="E72" s="113"/>
      <c r="F72" s="113"/>
      <c r="G72" s="48"/>
      <c r="H72" s="3">
        <f>'Prismatris '!N57</f>
        <v>0</v>
      </c>
      <c r="I72" s="4"/>
      <c r="J72" s="4"/>
      <c r="K72" s="4"/>
      <c r="L72" s="24"/>
    </row>
    <row r="73" spans="2:12" ht="14.25" thickBot="1" x14ac:dyDescent="0.3">
      <c r="B73" s="37"/>
      <c r="C73" s="25"/>
      <c r="D73" s="25"/>
      <c r="E73" s="25"/>
      <c r="F73" s="25"/>
      <c r="G73" s="25"/>
      <c r="H73" s="25"/>
      <c r="I73" s="25"/>
      <c r="J73" s="25"/>
      <c r="K73" s="25"/>
      <c r="L73" s="26"/>
    </row>
    <row r="74" spans="2:12" ht="14.25" thickBot="1" x14ac:dyDescent="0.3">
      <c r="B74" s="4"/>
      <c r="C74" s="4"/>
      <c r="D74" s="4"/>
      <c r="E74" s="4"/>
      <c r="F74" s="4"/>
      <c r="G74" s="4"/>
      <c r="H74" s="4"/>
      <c r="I74" s="4"/>
      <c r="J74" s="4"/>
      <c r="K74" s="4"/>
      <c r="L74" s="4"/>
    </row>
    <row r="75" spans="2:12" x14ac:dyDescent="0.25">
      <c r="B75" s="114" t="s">
        <v>59</v>
      </c>
      <c r="C75" s="115"/>
      <c r="D75" s="115"/>
      <c r="E75" s="115"/>
      <c r="F75" s="22"/>
      <c r="G75" s="22"/>
      <c r="H75" s="22"/>
      <c r="I75" s="22"/>
      <c r="J75" s="22"/>
      <c r="K75" s="22"/>
      <c r="L75" s="23"/>
    </row>
    <row r="76" spans="2:12" x14ac:dyDescent="0.25">
      <c r="B76" s="43" t="s">
        <v>40</v>
      </c>
      <c r="C76" s="46" t="s">
        <v>49</v>
      </c>
      <c r="D76" s="116" t="s">
        <v>41</v>
      </c>
      <c r="E76" s="116"/>
      <c r="F76" s="116"/>
      <c r="G76" s="47"/>
      <c r="H76" s="45" t="s">
        <v>10</v>
      </c>
      <c r="I76" s="4"/>
      <c r="J76" s="4"/>
      <c r="K76" s="4"/>
      <c r="L76" s="24"/>
    </row>
    <row r="77" spans="2:12" ht="13.5" customHeight="1" x14ac:dyDescent="0.25">
      <c r="B77" s="42"/>
      <c r="C77" s="50"/>
      <c r="D77" s="113"/>
      <c r="E77" s="113"/>
      <c r="F77" s="113"/>
      <c r="G77" s="48"/>
      <c r="H77" s="3">
        <f>'Prismatris '!N63</f>
        <v>0</v>
      </c>
      <c r="I77" s="4"/>
      <c r="J77" s="4"/>
      <c r="K77" s="4"/>
      <c r="L77" s="24"/>
    </row>
    <row r="78" spans="2:12" x14ac:dyDescent="0.25">
      <c r="B78" s="42"/>
      <c r="C78" s="50"/>
      <c r="D78" s="113"/>
      <c r="E78" s="113"/>
      <c r="F78" s="113"/>
      <c r="G78" s="48"/>
      <c r="H78" s="3">
        <f>'Prismatris '!N64</f>
        <v>0</v>
      </c>
      <c r="I78" s="4"/>
      <c r="J78" s="4"/>
      <c r="K78" s="4"/>
      <c r="L78" s="24"/>
    </row>
    <row r="79" spans="2:12" ht="14.25" thickBot="1" x14ac:dyDescent="0.3">
      <c r="B79" s="37"/>
      <c r="C79" s="25"/>
      <c r="D79" s="25"/>
      <c r="E79" s="25"/>
      <c r="F79" s="25"/>
      <c r="G79" s="25"/>
      <c r="H79" s="25"/>
      <c r="I79" s="25"/>
      <c r="J79" s="25"/>
      <c r="K79" s="25"/>
      <c r="L79" s="26"/>
    </row>
    <row r="80" spans="2:12" x14ac:dyDescent="0.25">
      <c r="B80" s="49">
        <f>SUM(B35:B36,B41:B42,B47:B48,B53:B54,B59:B60,B65:B66,B71:B72,B77:B78)</f>
        <v>0</v>
      </c>
      <c r="C80" s="4"/>
      <c r="D80" s="4"/>
      <c r="E80" s="4"/>
      <c r="F80" s="4"/>
      <c r="G80" s="4"/>
      <c r="H80" s="4"/>
      <c r="I80" s="4"/>
      <c r="J80" s="4"/>
      <c r="K80" s="4"/>
    </row>
    <row r="81" spans="3:11" x14ac:dyDescent="0.25">
      <c r="D81" s="111" t="s">
        <v>29</v>
      </c>
      <c r="E81" s="112"/>
      <c r="F81" s="98" t="str">
        <f>'Prismatris '!B73</f>
        <v>Vinnande anbud</v>
      </c>
      <c r="G81" s="99"/>
      <c r="H81" s="99"/>
      <c r="I81" s="99"/>
      <c r="J81" s="99"/>
    </row>
    <row r="82" spans="3:11" x14ac:dyDescent="0.25">
      <c r="D82" s="111"/>
      <c r="E82" s="112"/>
      <c r="F82" s="98" t="str">
        <f>'Prismatris '!B74</f>
        <v/>
      </c>
      <c r="G82" s="99"/>
      <c r="H82" s="99"/>
      <c r="I82" s="99"/>
      <c r="J82" s="99"/>
    </row>
    <row r="83" spans="3:11" x14ac:dyDescent="0.25">
      <c r="D83" s="111"/>
      <c r="E83" s="112"/>
      <c r="F83" s="98" t="str">
        <f>'Prismatris '!B75</f>
        <v/>
      </c>
      <c r="G83" s="99"/>
      <c r="H83" s="99"/>
      <c r="I83" s="99"/>
      <c r="J83" s="99"/>
    </row>
    <row r="84" spans="3:11" x14ac:dyDescent="0.25">
      <c r="D84" s="111"/>
      <c r="E84" s="112"/>
      <c r="F84" s="98" t="str">
        <f>'Prismatris '!B76</f>
        <v/>
      </c>
      <c r="G84" s="99"/>
      <c r="H84" s="99"/>
      <c r="I84" s="99"/>
      <c r="J84" s="99"/>
    </row>
    <row r="85" spans="3:11" x14ac:dyDescent="0.25">
      <c r="D85" s="111"/>
      <c r="E85" s="112"/>
      <c r="F85" s="98" t="str">
        <f>'Prismatris '!B77</f>
        <v/>
      </c>
      <c r="G85" s="99"/>
      <c r="H85" s="99"/>
      <c r="I85" s="99"/>
      <c r="J85" s="99"/>
    </row>
    <row r="86" spans="3:11" ht="15.75" x14ac:dyDescent="0.3">
      <c r="C86" s="5"/>
      <c r="D86" s="5"/>
      <c r="E86" s="7">
        <f>SUM(E81:E82)</f>
        <v>0</v>
      </c>
      <c r="F86" s="6"/>
      <c r="H86" s="6"/>
      <c r="I86" s="6"/>
      <c r="J86" s="6"/>
      <c r="K86" s="6"/>
    </row>
    <row r="87" spans="3:11" ht="17.45" customHeight="1" x14ac:dyDescent="0.3">
      <c r="C87" s="5"/>
      <c r="D87" s="5"/>
      <c r="E87" s="6"/>
      <c r="F87" s="39" t="s">
        <v>2</v>
      </c>
      <c r="G87" s="97">
        <f>'Prismatris '!E77</f>
        <v>0</v>
      </c>
      <c r="H87" s="97"/>
      <c r="J87" s="8"/>
      <c r="K87" s="8"/>
    </row>
    <row r="88" spans="3:11" ht="21" x14ac:dyDescent="0.35">
      <c r="C88" s="9" t="s">
        <v>3</v>
      </c>
      <c r="D88" s="9"/>
      <c r="E88" s="6"/>
      <c r="F88" s="6"/>
      <c r="G88" s="6"/>
      <c r="H88" s="6"/>
      <c r="I88" s="6"/>
      <c r="J88" s="6"/>
      <c r="K88" s="6"/>
    </row>
    <row r="89" spans="3:11" x14ac:dyDescent="0.25">
      <c r="C89" s="6" t="s">
        <v>4</v>
      </c>
      <c r="D89" s="6"/>
      <c r="E89" s="6"/>
      <c r="F89" s="110" t="str">
        <f>'Prismatris '!B80</f>
        <v/>
      </c>
      <c r="G89" s="95"/>
      <c r="H89" s="95"/>
      <c r="I89" s="5"/>
      <c r="J89" s="21">
        <f>'Prismatris '!D80</f>
        <v>0</v>
      </c>
      <c r="K89" s="5"/>
    </row>
    <row r="90" spans="3:11" x14ac:dyDescent="0.25">
      <c r="C90" s="6" t="s">
        <v>5</v>
      </c>
      <c r="D90" s="6"/>
      <c r="E90" s="6"/>
      <c r="F90" s="96" t="str">
        <f>'Prismatris '!B81</f>
        <v/>
      </c>
      <c r="G90" s="95"/>
      <c r="H90" s="95"/>
      <c r="I90" s="5"/>
      <c r="J90" s="21">
        <f>'Prismatris '!D81</f>
        <v>0</v>
      </c>
      <c r="K90" s="5"/>
    </row>
    <row r="91" spans="3:11" x14ac:dyDescent="0.25">
      <c r="C91" s="6" t="s">
        <v>6</v>
      </c>
      <c r="D91" s="6"/>
      <c r="E91" s="6"/>
      <c r="F91" s="96" t="str">
        <f>'Prismatris '!B82</f>
        <v/>
      </c>
      <c r="G91" s="95"/>
      <c r="H91" s="95"/>
      <c r="I91" s="5"/>
      <c r="J91" s="21">
        <f>'Prismatris '!D82</f>
        <v>0</v>
      </c>
      <c r="K91" s="5"/>
    </row>
    <row r="92" spans="3:11" x14ac:dyDescent="0.25">
      <c r="C92" s="6" t="s">
        <v>31</v>
      </c>
      <c r="D92" s="6"/>
      <c r="E92" s="6"/>
      <c r="F92" s="96" t="str">
        <f>'Prismatris '!B83</f>
        <v/>
      </c>
      <c r="G92" s="95"/>
      <c r="H92" s="95"/>
      <c r="I92" s="33"/>
      <c r="J92" s="21">
        <f>'Prismatris '!D83</f>
        <v>0</v>
      </c>
      <c r="K92" s="33"/>
    </row>
    <row r="93" spans="3:11" x14ac:dyDescent="0.25">
      <c r="C93" s="6" t="s">
        <v>32</v>
      </c>
      <c r="D93" s="6"/>
      <c r="E93" s="6"/>
      <c r="F93" s="96" t="str">
        <f>'Prismatris '!B84</f>
        <v/>
      </c>
      <c r="G93" s="95"/>
      <c r="H93" s="95"/>
      <c r="I93" s="33"/>
      <c r="J93" s="21">
        <f>'Prismatris '!D84</f>
        <v>0</v>
      </c>
      <c r="K93" s="33"/>
    </row>
    <row r="94" spans="3:11" x14ac:dyDescent="0.25">
      <c r="C94" s="6" t="s">
        <v>33</v>
      </c>
      <c r="D94" s="6"/>
      <c r="E94" s="6"/>
      <c r="F94" s="96" t="str">
        <f>'Prismatris '!B85</f>
        <v/>
      </c>
      <c r="G94" s="95"/>
      <c r="H94" s="95"/>
      <c r="I94" s="33"/>
      <c r="J94" s="21">
        <f>'Prismatris '!D85</f>
        <v>0</v>
      </c>
      <c r="K94" s="33"/>
    </row>
    <row r="95" spans="3:11" x14ac:dyDescent="0.25">
      <c r="C95" s="6" t="s">
        <v>44</v>
      </c>
      <c r="D95" s="6"/>
      <c r="E95" s="6"/>
      <c r="F95" s="94" t="str">
        <f>'Prismatris '!B86</f>
        <v/>
      </c>
      <c r="G95" s="95"/>
      <c r="H95" s="95"/>
      <c r="I95" s="33"/>
      <c r="J95" s="21">
        <f>'Prismatris '!D86</f>
        <v>0</v>
      </c>
      <c r="K95" s="33"/>
    </row>
    <row r="96" spans="3:11" x14ac:dyDescent="0.25">
      <c r="C96" s="6" t="s">
        <v>45</v>
      </c>
      <c r="D96" s="6"/>
      <c r="E96" s="6"/>
      <c r="F96" s="94" t="str">
        <f>'Prismatris '!B87</f>
        <v/>
      </c>
      <c r="G96" s="95"/>
      <c r="H96" s="95"/>
      <c r="I96" s="33"/>
      <c r="J96" s="21">
        <f>'Prismatris '!D87</f>
        <v>0</v>
      </c>
      <c r="K96" s="33"/>
    </row>
    <row r="97" spans="3:11" x14ac:dyDescent="0.25">
      <c r="C97" s="6" t="s">
        <v>46</v>
      </c>
      <c r="D97" s="6"/>
      <c r="E97" s="6"/>
      <c r="F97" s="94" t="str">
        <f>'Prismatris '!B88</f>
        <v/>
      </c>
      <c r="G97" s="95"/>
      <c r="H97" s="95"/>
      <c r="I97" s="33"/>
      <c r="J97" s="21">
        <f>'Prismatris '!D88</f>
        <v>0</v>
      </c>
      <c r="K97" s="33"/>
    </row>
    <row r="98" spans="3:11" x14ac:dyDescent="0.25">
      <c r="C98" s="6"/>
      <c r="D98" s="6"/>
      <c r="E98" s="6"/>
      <c r="F98" s="6"/>
      <c r="G98" s="6"/>
      <c r="H98" s="6"/>
      <c r="I98" s="5"/>
      <c r="J98" s="5"/>
      <c r="K98" s="6"/>
    </row>
    <row r="99" spans="3:11" x14ac:dyDescent="0.25">
      <c r="C99" s="6" t="s">
        <v>30</v>
      </c>
      <c r="D99" s="6"/>
      <c r="E99" s="6"/>
      <c r="F99" s="6"/>
      <c r="G99" s="6"/>
      <c r="H99" s="6"/>
      <c r="I99" s="6"/>
      <c r="J99" s="11">
        <v>1</v>
      </c>
      <c r="K99" s="6"/>
    </row>
    <row r="100" spans="3:11" x14ac:dyDescent="0.25">
      <c r="C100" s="6"/>
      <c r="D100" s="6"/>
      <c r="E100" s="6"/>
      <c r="F100" s="6"/>
      <c r="G100" s="6"/>
      <c r="H100" s="6"/>
      <c r="I100" s="6"/>
      <c r="J100" s="6"/>
      <c r="K100" s="6"/>
    </row>
    <row r="101" spans="3:11" x14ac:dyDescent="0.25">
      <c r="C101" s="6" t="s">
        <v>7</v>
      </c>
      <c r="D101" s="6"/>
      <c r="E101" s="6"/>
      <c r="F101" s="6"/>
      <c r="G101" s="6"/>
      <c r="H101" s="6" t="s">
        <v>8</v>
      </c>
      <c r="I101" s="6"/>
      <c r="K101" s="6"/>
    </row>
    <row r="102" spans="3:11" x14ac:dyDescent="0.25">
      <c r="C102" s="6"/>
      <c r="D102" s="6"/>
      <c r="E102" s="6"/>
      <c r="F102" s="6"/>
      <c r="G102" s="6"/>
      <c r="H102" s="6"/>
      <c r="I102" s="6"/>
      <c r="K102" s="6"/>
    </row>
    <row r="103" spans="3:11" ht="14.25" thickBot="1" x14ac:dyDescent="0.3">
      <c r="C103" s="10"/>
      <c r="D103" s="10"/>
      <c r="E103" s="33"/>
      <c r="F103" s="33"/>
      <c r="G103" s="5"/>
      <c r="H103" s="10"/>
      <c r="I103" s="10"/>
      <c r="K103" s="33"/>
    </row>
    <row r="104" spans="3:11" x14ac:dyDescent="0.25">
      <c r="C104" s="6" t="s">
        <v>9</v>
      </c>
      <c r="D104" s="6"/>
      <c r="E104" s="6"/>
      <c r="F104" s="6"/>
      <c r="G104" s="6"/>
      <c r="H104" s="6" t="s">
        <v>9</v>
      </c>
      <c r="I104" s="6"/>
      <c r="K104" s="6"/>
    </row>
    <row r="105" spans="3:11" x14ac:dyDescent="0.25">
      <c r="C105" s="6"/>
      <c r="D105" s="6"/>
      <c r="E105" s="6"/>
      <c r="F105" s="6"/>
      <c r="G105" s="6"/>
      <c r="H105" s="6"/>
      <c r="I105" s="6"/>
      <c r="J105" s="6"/>
      <c r="K105" s="6"/>
    </row>
    <row r="106" spans="3:11" x14ac:dyDescent="0.25">
      <c r="C106" s="6"/>
      <c r="D106" s="6"/>
      <c r="E106" s="6"/>
      <c r="F106" s="6"/>
      <c r="G106" s="6"/>
      <c r="H106" s="6"/>
      <c r="I106" s="6"/>
      <c r="J106" s="6"/>
      <c r="K106" s="6"/>
    </row>
    <row r="107" spans="3:11" x14ac:dyDescent="0.25">
      <c r="C107" s="1"/>
      <c r="D107" s="1"/>
      <c r="E107" s="1"/>
      <c r="F107" s="1"/>
      <c r="G107" s="1"/>
      <c r="H107" s="1"/>
      <c r="I107" s="1"/>
      <c r="J107" s="1"/>
      <c r="K107" s="1"/>
    </row>
  </sheetData>
  <sheetProtection algorithmName="SHA-512" hashValue="Z9bN5cfICx2BA4VHnpUq/8piqIuXwc2lUqAE/QN7ZX2TSCXGtgPwpruXXpIhdf4rQFO3K/XwolLVbG1okbaUrg==" saltValue="/pMzYAY7dbUhqYQBo1+7xQ==" spinCount="100000" sheet="1" objects="1" scenarios="1"/>
  <protectedRanges>
    <protectedRange sqref="D7:F18 J2:L4 D20 J99 B47:F48 B53:F54 B59:F60 B65:F66 B71:F72 B77:F78 B35:F36 B41:F42" name="Område1"/>
  </protectedRanges>
  <mergeCells count="70">
    <mergeCell ref="B75:E75"/>
    <mergeCell ref="D76:F76"/>
    <mergeCell ref="D77:F77"/>
    <mergeCell ref="D78:F78"/>
    <mergeCell ref="D72:F72"/>
    <mergeCell ref="D65:F65"/>
    <mergeCell ref="D66:F66"/>
    <mergeCell ref="B69:E69"/>
    <mergeCell ref="D70:F70"/>
    <mergeCell ref="D71:F71"/>
    <mergeCell ref="D58:F58"/>
    <mergeCell ref="D59:F59"/>
    <mergeCell ref="D60:F60"/>
    <mergeCell ref="B63:E63"/>
    <mergeCell ref="D64:F64"/>
    <mergeCell ref="J2:L2"/>
    <mergeCell ref="J3:L3"/>
    <mergeCell ref="J4:L4"/>
    <mergeCell ref="D40:F40"/>
    <mergeCell ref="D41:F41"/>
    <mergeCell ref="D9:F9"/>
    <mergeCell ref="D10:F10"/>
    <mergeCell ref="D11:F11"/>
    <mergeCell ref="D12:F12"/>
    <mergeCell ref="B33:E33"/>
    <mergeCell ref="D34:F34"/>
    <mergeCell ref="D35:F35"/>
    <mergeCell ref="D36:F36"/>
    <mergeCell ref="D7:F7"/>
    <mergeCell ref="D8:F8"/>
    <mergeCell ref="I7:L7"/>
    <mergeCell ref="I8:L8"/>
    <mergeCell ref="H13:J13"/>
    <mergeCell ref="H12:J12"/>
    <mergeCell ref="I9:L9"/>
    <mergeCell ref="I10:L10"/>
    <mergeCell ref="I11:L11"/>
    <mergeCell ref="D13:F13"/>
    <mergeCell ref="D14:F14"/>
    <mergeCell ref="D16:F18"/>
    <mergeCell ref="B39:E39"/>
    <mergeCell ref="D15:F15"/>
    <mergeCell ref="H16:J17"/>
    <mergeCell ref="D20:L30"/>
    <mergeCell ref="F81:J81"/>
    <mergeCell ref="F82:J82"/>
    <mergeCell ref="F89:H89"/>
    <mergeCell ref="D81:E85"/>
    <mergeCell ref="D42:F42"/>
    <mergeCell ref="B45:E45"/>
    <mergeCell ref="D46:F46"/>
    <mergeCell ref="D47:F47"/>
    <mergeCell ref="D48:F48"/>
    <mergeCell ref="B51:E51"/>
    <mergeCell ref="D52:F52"/>
    <mergeCell ref="D53:F53"/>
    <mergeCell ref="D54:F54"/>
    <mergeCell ref="B57:E57"/>
    <mergeCell ref="F90:H90"/>
    <mergeCell ref="G87:H87"/>
    <mergeCell ref="F83:J83"/>
    <mergeCell ref="F84:J84"/>
    <mergeCell ref="F85:J85"/>
    <mergeCell ref="F96:H96"/>
    <mergeCell ref="F97:H97"/>
    <mergeCell ref="F91:H91"/>
    <mergeCell ref="F92:H92"/>
    <mergeCell ref="F93:H93"/>
    <mergeCell ref="F94:H94"/>
    <mergeCell ref="F95:H95"/>
  </mergeCells>
  <conditionalFormatting sqref="J2:J4">
    <cfRule type="containsBlanks" dxfId="101" priority="715">
      <formula>LEN(TRIM(J2))=0</formula>
    </cfRule>
  </conditionalFormatting>
  <conditionalFormatting sqref="M12">
    <cfRule type="expression" dxfId="100" priority="722">
      <formula>IF(M12="Kan ej leverera","Sant","Falskt")</formula>
    </cfRule>
  </conditionalFormatting>
  <conditionalFormatting sqref="D7:D16">
    <cfRule type="containsBlanks" dxfId="99" priority="730">
      <formula>LEN(TRIM(D7))=0</formula>
    </cfRule>
  </conditionalFormatting>
  <conditionalFormatting sqref="M12">
    <cfRule type="expression" dxfId="98" priority="741">
      <formula>IF(#REF!="Kan ej leverera","Sant","Falskt")</formula>
    </cfRule>
  </conditionalFormatting>
  <conditionalFormatting sqref="F81:F85">
    <cfRule type="beginsWith" dxfId="97" priority="711" operator="beginsWith" text=" ">
      <formula>LEFT(F81,LEN(" "))=" "</formula>
    </cfRule>
  </conditionalFormatting>
  <conditionalFormatting sqref="I7:I11">
    <cfRule type="beginsWith" dxfId="96" priority="710" operator="beginsWith" text="Två eller">
      <formula>LEFT(I7,LEN("Två eller"))="Två eller"</formula>
    </cfRule>
  </conditionalFormatting>
  <conditionalFormatting sqref="I7:I11">
    <cfRule type="expression" dxfId="95" priority="749">
      <formula>IF(#REF!="Kan ej leverera","Sant","Falskt")</formula>
    </cfRule>
  </conditionalFormatting>
  <conditionalFormatting sqref="B35:B36">
    <cfRule type="containsBlanks" dxfId="94" priority="121">
      <formula>LEN(TRIM(B35))=0</formula>
    </cfRule>
  </conditionalFormatting>
  <conditionalFormatting sqref="B35:B36">
    <cfRule type="containsBlanks" dxfId="93" priority="120">
      <formula>LEN(TRIM(B35))=0</formula>
    </cfRule>
  </conditionalFormatting>
  <conditionalFormatting sqref="B35:B36">
    <cfRule type="expression" dxfId="92" priority="119">
      <formula>"OM($B$145&gt;200)"</formula>
    </cfRule>
  </conditionalFormatting>
  <conditionalFormatting sqref="B35:B36">
    <cfRule type="expression" dxfId="91" priority="122">
      <formula>IF(#REF!&gt;201,,)</formula>
    </cfRule>
    <cfRule type="containsBlanks" dxfId="90" priority="123">
      <formula>LEN(TRIM(B35))=0</formula>
    </cfRule>
  </conditionalFormatting>
  <conditionalFormatting sqref="D20">
    <cfRule type="containsBlanks" dxfId="89" priority="118">
      <formula>LEN(TRIM(D20))=0</formula>
    </cfRule>
  </conditionalFormatting>
  <conditionalFormatting sqref="C35">
    <cfRule type="containsBlanks" dxfId="88" priority="97">
      <formula>LEN(TRIM(C35))=0</formula>
    </cfRule>
  </conditionalFormatting>
  <conditionalFormatting sqref="C35">
    <cfRule type="containsBlanks" dxfId="87" priority="96">
      <formula>LEN(TRIM(C35))=0</formula>
    </cfRule>
  </conditionalFormatting>
  <conditionalFormatting sqref="C36">
    <cfRule type="containsBlanks" dxfId="86" priority="95">
      <formula>LEN(TRIM(C36))=0</formula>
    </cfRule>
  </conditionalFormatting>
  <conditionalFormatting sqref="C36">
    <cfRule type="containsBlanks" dxfId="85" priority="94">
      <formula>LEN(TRIM(C36))=0</formula>
    </cfRule>
  </conditionalFormatting>
  <conditionalFormatting sqref="C41">
    <cfRule type="containsBlanks" dxfId="84" priority="88">
      <formula>LEN(TRIM(C41))=0</formula>
    </cfRule>
  </conditionalFormatting>
  <conditionalFormatting sqref="C41">
    <cfRule type="containsBlanks" dxfId="83" priority="87">
      <formula>LEN(TRIM(C41))=0</formula>
    </cfRule>
  </conditionalFormatting>
  <conditionalFormatting sqref="C42">
    <cfRule type="containsBlanks" dxfId="82" priority="86">
      <formula>LEN(TRIM(C42))=0</formula>
    </cfRule>
  </conditionalFormatting>
  <conditionalFormatting sqref="C42">
    <cfRule type="containsBlanks" dxfId="81" priority="85">
      <formula>LEN(TRIM(C42))=0</formula>
    </cfRule>
  </conditionalFormatting>
  <conditionalFormatting sqref="D35:F35">
    <cfRule type="notContainsBlanks" dxfId="80" priority="84">
      <formula>LEN(TRIM(D35))&gt;0</formula>
    </cfRule>
  </conditionalFormatting>
  <conditionalFormatting sqref="D36:F36">
    <cfRule type="notContainsBlanks" dxfId="79" priority="83">
      <formula>LEN(TRIM(D36))&gt;0</formula>
    </cfRule>
  </conditionalFormatting>
  <conditionalFormatting sqref="D42:F42">
    <cfRule type="notContainsBlanks" dxfId="78" priority="82">
      <formula>LEN(TRIM(D42))&gt;0</formula>
    </cfRule>
  </conditionalFormatting>
  <conditionalFormatting sqref="D41:F41">
    <cfRule type="notContainsBlanks" dxfId="77" priority="81">
      <formula>LEN(TRIM(D41))&gt;0</formula>
    </cfRule>
  </conditionalFormatting>
  <conditionalFormatting sqref="F81:I85">
    <cfRule type="containsText" dxfId="76" priority="80" operator="containsText" text="Avropet">
      <formula>NOT(ISERROR(SEARCH("Avropet",F81)))</formula>
    </cfRule>
  </conditionalFormatting>
  <conditionalFormatting sqref="F82:I82">
    <cfRule type="containsText" priority="77" operator="containsText" text=" ">
      <formula>NOT(ISERROR(SEARCH(" ",F82)))</formula>
    </cfRule>
  </conditionalFormatting>
  <conditionalFormatting sqref="B47:B48">
    <cfRule type="containsBlanks" dxfId="75" priority="74">
      <formula>LEN(TRIM(B47))=0</formula>
    </cfRule>
  </conditionalFormatting>
  <conditionalFormatting sqref="B47:B48">
    <cfRule type="containsBlanks" dxfId="74" priority="73">
      <formula>LEN(TRIM(B47))=0</formula>
    </cfRule>
  </conditionalFormatting>
  <conditionalFormatting sqref="B47:B48">
    <cfRule type="expression" dxfId="73" priority="72">
      <formula>"OM($B$145&gt;200)"</formula>
    </cfRule>
  </conditionalFormatting>
  <conditionalFormatting sqref="B47:B48">
    <cfRule type="expression" dxfId="72" priority="75">
      <formula>IF(#REF!&gt;201,,)</formula>
    </cfRule>
    <cfRule type="containsBlanks" dxfId="71" priority="76">
      <formula>LEN(TRIM(B47))=0</formula>
    </cfRule>
  </conditionalFormatting>
  <conditionalFormatting sqref="C47">
    <cfRule type="containsBlanks" dxfId="70" priority="71">
      <formula>LEN(TRIM(C47))=0</formula>
    </cfRule>
  </conditionalFormatting>
  <conditionalFormatting sqref="C47">
    <cfRule type="containsBlanks" dxfId="69" priority="70">
      <formula>LEN(TRIM(C47))=0</formula>
    </cfRule>
  </conditionalFormatting>
  <conditionalFormatting sqref="C48">
    <cfRule type="containsBlanks" dxfId="68" priority="69">
      <formula>LEN(TRIM(C48))=0</formula>
    </cfRule>
  </conditionalFormatting>
  <conditionalFormatting sqref="C48">
    <cfRule type="containsBlanks" dxfId="67" priority="68">
      <formula>LEN(TRIM(C48))=0</formula>
    </cfRule>
  </conditionalFormatting>
  <conditionalFormatting sqref="D48:F48">
    <cfRule type="notContainsBlanks" dxfId="66" priority="67">
      <formula>LEN(TRIM(D48))&gt;0</formula>
    </cfRule>
  </conditionalFormatting>
  <conditionalFormatting sqref="D47:F47">
    <cfRule type="notContainsBlanks" dxfId="65" priority="66">
      <formula>LEN(TRIM(D47))&gt;0</formula>
    </cfRule>
  </conditionalFormatting>
  <conditionalFormatting sqref="B53:B54">
    <cfRule type="containsBlanks" dxfId="64" priority="63">
      <formula>LEN(TRIM(B53))=0</formula>
    </cfRule>
  </conditionalFormatting>
  <conditionalFormatting sqref="B53:B54">
    <cfRule type="containsBlanks" dxfId="63" priority="62">
      <formula>LEN(TRIM(B53))=0</formula>
    </cfRule>
  </conditionalFormatting>
  <conditionalFormatting sqref="B53:B54">
    <cfRule type="expression" dxfId="62" priority="61">
      <formula>"OM($B$145&gt;200)"</formula>
    </cfRule>
  </conditionalFormatting>
  <conditionalFormatting sqref="B53:B54">
    <cfRule type="expression" dxfId="61" priority="64">
      <formula>IF(#REF!&gt;201,,)</formula>
    </cfRule>
    <cfRule type="containsBlanks" dxfId="60" priority="65">
      <formula>LEN(TRIM(B53))=0</formula>
    </cfRule>
  </conditionalFormatting>
  <conditionalFormatting sqref="C53">
    <cfRule type="containsBlanks" dxfId="59" priority="60">
      <formula>LEN(TRIM(C53))=0</formula>
    </cfRule>
  </conditionalFormatting>
  <conditionalFormatting sqref="C53">
    <cfRule type="containsBlanks" dxfId="58" priority="59">
      <formula>LEN(TRIM(C53))=0</formula>
    </cfRule>
  </conditionalFormatting>
  <conditionalFormatting sqref="C54">
    <cfRule type="containsBlanks" dxfId="57" priority="58">
      <formula>LEN(TRIM(C54))=0</formula>
    </cfRule>
  </conditionalFormatting>
  <conditionalFormatting sqref="C54">
    <cfRule type="containsBlanks" dxfId="56" priority="57">
      <formula>LEN(TRIM(C54))=0</formula>
    </cfRule>
  </conditionalFormatting>
  <conditionalFormatting sqref="D54:F54">
    <cfRule type="notContainsBlanks" dxfId="55" priority="56">
      <formula>LEN(TRIM(D54))&gt;0</formula>
    </cfRule>
  </conditionalFormatting>
  <conditionalFormatting sqref="D53:F53">
    <cfRule type="notContainsBlanks" dxfId="54" priority="55">
      <formula>LEN(TRIM(D53))&gt;0</formula>
    </cfRule>
  </conditionalFormatting>
  <conditionalFormatting sqref="B59:B60">
    <cfRule type="containsBlanks" dxfId="53" priority="52">
      <formula>LEN(TRIM(B59))=0</formula>
    </cfRule>
  </conditionalFormatting>
  <conditionalFormatting sqref="B59:B60">
    <cfRule type="containsBlanks" dxfId="52" priority="51">
      <formula>LEN(TRIM(B59))=0</formula>
    </cfRule>
  </conditionalFormatting>
  <conditionalFormatting sqref="B59:B60">
    <cfRule type="expression" dxfId="51" priority="50">
      <formula>"OM($B$145&gt;200)"</formula>
    </cfRule>
  </conditionalFormatting>
  <conditionalFormatting sqref="B59:B60">
    <cfRule type="expression" dxfId="50" priority="53">
      <formula>IF(#REF!&gt;201,,)</formula>
    </cfRule>
    <cfRule type="containsBlanks" dxfId="49" priority="54">
      <formula>LEN(TRIM(B59))=0</formula>
    </cfRule>
  </conditionalFormatting>
  <conditionalFormatting sqref="C59">
    <cfRule type="containsBlanks" dxfId="48" priority="49">
      <formula>LEN(TRIM(C59))=0</formula>
    </cfRule>
  </conditionalFormatting>
  <conditionalFormatting sqref="C59">
    <cfRule type="containsBlanks" dxfId="47" priority="48">
      <formula>LEN(TRIM(C59))=0</formula>
    </cfRule>
  </conditionalFormatting>
  <conditionalFormatting sqref="C60">
    <cfRule type="containsBlanks" dxfId="46" priority="47">
      <formula>LEN(TRIM(C60))=0</formula>
    </cfRule>
  </conditionalFormatting>
  <conditionalFormatting sqref="C60">
    <cfRule type="containsBlanks" dxfId="45" priority="46">
      <formula>LEN(TRIM(C60))=0</formula>
    </cfRule>
  </conditionalFormatting>
  <conditionalFormatting sqref="D60:F60">
    <cfRule type="notContainsBlanks" dxfId="44" priority="45">
      <formula>LEN(TRIM(D60))&gt;0</formula>
    </cfRule>
  </conditionalFormatting>
  <conditionalFormatting sqref="D59:F59">
    <cfRule type="notContainsBlanks" dxfId="43" priority="44">
      <formula>LEN(TRIM(D59))&gt;0</formula>
    </cfRule>
  </conditionalFormatting>
  <conditionalFormatting sqref="B65:B66">
    <cfRule type="containsBlanks" dxfId="42" priority="41">
      <formula>LEN(TRIM(B65))=0</formula>
    </cfRule>
  </conditionalFormatting>
  <conditionalFormatting sqref="B65:B66">
    <cfRule type="containsBlanks" dxfId="41" priority="40">
      <formula>LEN(TRIM(B65))=0</formula>
    </cfRule>
  </conditionalFormatting>
  <conditionalFormatting sqref="B65:B66">
    <cfRule type="expression" dxfId="40" priority="39">
      <formula>"OM($B$145&gt;200)"</formula>
    </cfRule>
  </conditionalFormatting>
  <conditionalFormatting sqref="B65:B66">
    <cfRule type="expression" dxfId="39" priority="42">
      <formula>IF(#REF!&gt;201,,)</formula>
    </cfRule>
    <cfRule type="containsBlanks" dxfId="38" priority="43">
      <formula>LEN(TRIM(B65))=0</formula>
    </cfRule>
  </conditionalFormatting>
  <conditionalFormatting sqref="C65">
    <cfRule type="containsBlanks" dxfId="37" priority="38">
      <formula>LEN(TRIM(C65))=0</formula>
    </cfRule>
  </conditionalFormatting>
  <conditionalFormatting sqref="C65">
    <cfRule type="containsBlanks" dxfId="36" priority="37">
      <formula>LEN(TRIM(C65))=0</formula>
    </cfRule>
  </conditionalFormatting>
  <conditionalFormatting sqref="C66">
    <cfRule type="containsBlanks" dxfId="35" priority="36">
      <formula>LEN(TRIM(C66))=0</formula>
    </cfRule>
  </conditionalFormatting>
  <conditionalFormatting sqref="C66">
    <cfRule type="containsBlanks" dxfId="34" priority="35">
      <formula>LEN(TRIM(C66))=0</formula>
    </cfRule>
  </conditionalFormatting>
  <conditionalFormatting sqref="D66:F66">
    <cfRule type="notContainsBlanks" dxfId="33" priority="34">
      <formula>LEN(TRIM(D66))&gt;0</formula>
    </cfRule>
  </conditionalFormatting>
  <conditionalFormatting sqref="D65:F65">
    <cfRule type="notContainsBlanks" dxfId="32" priority="33">
      <formula>LEN(TRIM(D65))&gt;0</formula>
    </cfRule>
  </conditionalFormatting>
  <conditionalFormatting sqref="B71:B72">
    <cfRule type="containsBlanks" dxfId="31" priority="30">
      <formula>LEN(TRIM(B71))=0</formula>
    </cfRule>
  </conditionalFormatting>
  <conditionalFormatting sqref="B71:B72">
    <cfRule type="containsBlanks" dxfId="30" priority="29">
      <formula>LEN(TRIM(B71))=0</formula>
    </cfRule>
  </conditionalFormatting>
  <conditionalFormatting sqref="B71:B72">
    <cfRule type="expression" dxfId="29" priority="28">
      <formula>"OM($B$145&gt;200)"</formula>
    </cfRule>
  </conditionalFormatting>
  <conditionalFormatting sqref="B71:B72">
    <cfRule type="expression" dxfId="28" priority="31">
      <formula>IF(#REF!&gt;201,,)</formula>
    </cfRule>
    <cfRule type="containsBlanks" dxfId="27" priority="32">
      <formula>LEN(TRIM(B71))=0</formula>
    </cfRule>
  </conditionalFormatting>
  <conditionalFormatting sqref="C71">
    <cfRule type="containsBlanks" dxfId="26" priority="27">
      <formula>LEN(TRIM(C71))=0</formula>
    </cfRule>
  </conditionalFormatting>
  <conditionalFormatting sqref="C71">
    <cfRule type="containsBlanks" dxfId="25" priority="26">
      <formula>LEN(TRIM(C71))=0</formula>
    </cfRule>
  </conditionalFormatting>
  <conditionalFormatting sqref="C72">
    <cfRule type="containsBlanks" dxfId="24" priority="25">
      <formula>LEN(TRIM(C72))=0</formula>
    </cfRule>
  </conditionalFormatting>
  <conditionalFormatting sqref="C72">
    <cfRule type="containsBlanks" dxfId="23" priority="24">
      <formula>LEN(TRIM(C72))=0</formula>
    </cfRule>
  </conditionalFormatting>
  <conditionalFormatting sqref="D72:F72">
    <cfRule type="notContainsBlanks" dxfId="22" priority="23">
      <formula>LEN(TRIM(D72))&gt;0</formula>
    </cfRule>
  </conditionalFormatting>
  <conditionalFormatting sqref="D71:F71">
    <cfRule type="notContainsBlanks" dxfId="21" priority="22">
      <formula>LEN(TRIM(D71))&gt;0</formula>
    </cfRule>
  </conditionalFormatting>
  <conditionalFormatting sqref="B77:B78">
    <cfRule type="containsBlanks" dxfId="20" priority="19">
      <formula>LEN(TRIM(B77))=0</formula>
    </cfRule>
  </conditionalFormatting>
  <conditionalFormatting sqref="B77:B78">
    <cfRule type="containsBlanks" dxfId="19" priority="18">
      <formula>LEN(TRIM(B77))=0</formula>
    </cfRule>
  </conditionalFormatting>
  <conditionalFormatting sqref="B77:B78">
    <cfRule type="expression" dxfId="18" priority="17">
      <formula>"OM($B$145&gt;200)"</formula>
    </cfRule>
  </conditionalFormatting>
  <conditionalFormatting sqref="B77:B78">
    <cfRule type="expression" dxfId="17" priority="20">
      <formula>IF(#REF!&gt;201,,)</formula>
    </cfRule>
    <cfRule type="containsBlanks" dxfId="16" priority="21">
      <formula>LEN(TRIM(B77))=0</formula>
    </cfRule>
  </conditionalFormatting>
  <conditionalFormatting sqref="C77">
    <cfRule type="containsBlanks" dxfId="15" priority="16">
      <formula>LEN(TRIM(C77))=0</formula>
    </cfRule>
  </conditionalFormatting>
  <conditionalFormatting sqref="C77">
    <cfRule type="containsBlanks" dxfId="14" priority="15">
      <formula>LEN(TRIM(C77))=0</formula>
    </cfRule>
  </conditionalFormatting>
  <conditionalFormatting sqref="C78">
    <cfRule type="containsBlanks" dxfId="13" priority="14">
      <formula>LEN(TRIM(C78))=0</formula>
    </cfRule>
  </conditionalFormatting>
  <conditionalFormatting sqref="C78">
    <cfRule type="containsBlanks" dxfId="12" priority="13">
      <formula>LEN(TRIM(C78))=0</formula>
    </cfRule>
  </conditionalFormatting>
  <conditionalFormatting sqref="D78:F78">
    <cfRule type="notContainsBlanks" dxfId="11" priority="12">
      <formula>LEN(TRIM(D78))&gt;0</formula>
    </cfRule>
  </conditionalFormatting>
  <conditionalFormatting sqref="D77:F77">
    <cfRule type="notContainsBlanks" dxfId="10" priority="11">
      <formula>LEN(TRIM(D77))&gt;0</formula>
    </cfRule>
  </conditionalFormatting>
  <conditionalFormatting sqref="B41">
    <cfRule type="containsBlanks" dxfId="9" priority="8">
      <formula>LEN(TRIM(B41))=0</formula>
    </cfRule>
  </conditionalFormatting>
  <conditionalFormatting sqref="B41">
    <cfRule type="containsBlanks" dxfId="8" priority="7">
      <formula>LEN(TRIM(B41))=0</formula>
    </cfRule>
  </conditionalFormatting>
  <conditionalFormatting sqref="B41">
    <cfRule type="expression" dxfId="7" priority="6">
      <formula>"OM($B$145&gt;200)"</formula>
    </cfRule>
  </conditionalFormatting>
  <conditionalFormatting sqref="B41">
    <cfRule type="expression" dxfId="6" priority="9">
      <formula>IF(#REF!&gt;201,,)</formula>
    </cfRule>
    <cfRule type="containsBlanks" dxfId="5" priority="10">
      <formula>LEN(TRIM(B41))=0</formula>
    </cfRule>
  </conditionalFormatting>
  <conditionalFormatting sqref="B42">
    <cfRule type="containsBlanks" dxfId="4" priority="3">
      <formula>LEN(TRIM(B42))=0</formula>
    </cfRule>
  </conditionalFormatting>
  <conditionalFormatting sqref="B42">
    <cfRule type="containsBlanks" dxfId="3" priority="2">
      <formula>LEN(TRIM(B42))=0</formula>
    </cfRule>
  </conditionalFormatting>
  <conditionalFormatting sqref="B42">
    <cfRule type="expression" dxfId="2" priority="1">
      <formula>"OM($B$145&gt;200)"</formula>
    </cfRule>
  </conditionalFormatting>
  <conditionalFormatting sqref="B42">
    <cfRule type="expression" dxfId="1" priority="4">
      <formula>IF(#REF!&gt;201,,)</formula>
    </cfRule>
    <cfRule type="containsBlanks" dxfId="0" priority="5">
      <formula>LEN(TRIM(B42))=0</formula>
    </cfRule>
  </conditionalFormatting>
  <dataValidations count="6">
    <dataValidation type="list" allowBlank="1" showInputMessage="1" showErrorMessage="1" sqref="J99" xr:uid="{00000000-0002-0000-0000-000001000000}">
      <formula1>"1,2,3,4,5,6"</formula1>
    </dataValidation>
    <dataValidation type="decimal" allowBlank="1" showInputMessage="1" showErrorMessage="1" error="Ni har överskridit 500 000 kronor se ramavtalets vilkor" sqref="G87" xr:uid="{00000000-0002-0000-0000-000002000000}">
      <formula1>0</formula1>
      <formula2>100000</formula2>
    </dataValidation>
    <dataValidation type="whole" allowBlank="1" showInputMessage="1" showErrorMessage="1" errorTitle=" " error="Beställ med siffror. Det totala antal timmar får inte överstiga 500 per avrop." sqref="B78 B48 B54 B60 B66 B72" xr:uid="{EC02962C-1147-4ED9-9A9D-B860E43F66FC}">
      <formula1>0</formula1>
      <formula2>IF(B86&lt;501,500,0)</formula2>
    </dataValidation>
    <dataValidation type="list" allowBlank="1" showInputMessage="1" showErrorMessage="1" sqref="C41:C42 C35:C36 C47:C48 C53:C54 C59:C60 C65:C66 C71:C72 C77:C78" xr:uid="{D0232248-805A-4D2B-8321-72BB3FC423E6}">
      <formula1>"Ja,Nej"</formula1>
    </dataValidation>
    <dataValidation type="whole" allowBlank="1" showInputMessage="1" showErrorMessage="1" errorTitle=" " error="Beställ med siffror. Det totala antal timmar får inte överstiga 500 per avrop." sqref="B35:B36 B41:B42" xr:uid="{BBEA366C-B1B1-4107-ADE9-71263AE064C2}">
      <formula1>0</formula1>
      <formula2>IF(B80&lt;751,750,0)</formula2>
    </dataValidation>
    <dataValidation type="whole" allowBlank="1" showInputMessage="1" showErrorMessage="1" errorTitle=" " error="Beställ med siffror. Det totala antal timmar får inte överstiga 500 per avrop." sqref="B77 B47 B53 B59 B65 B71" xr:uid="{ADD2BFA5-EA6E-4A66-A3EB-6AFBC228E29E}">
      <formula1>0</formula1>
      <formula2>IF(B86&lt;501,500,0)</formula2>
    </dataValidation>
  </dataValidations>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W103"/>
  <sheetViews>
    <sheetView zoomScale="70" zoomScaleNormal="70" workbookViewId="0">
      <pane ySplit="1" topLeftCell="A2" activePane="bottomLeft" state="frozen"/>
      <selection pane="bottomLeft" activeCell="E35" sqref="E35"/>
    </sheetView>
  </sheetViews>
  <sheetFormatPr defaultColWidth="9" defaultRowHeight="13.5" x14ac:dyDescent="0.25"/>
  <cols>
    <col min="1" max="1" width="35.875" style="63" customWidth="1"/>
    <col min="2" max="2" width="19.125" style="63" customWidth="1"/>
    <col min="3" max="3" width="18.625" style="63" customWidth="1"/>
    <col min="4" max="4" width="19.875" style="63" customWidth="1"/>
    <col min="5" max="5" width="18.625" style="70" customWidth="1"/>
    <col min="6" max="6" width="17.375" style="63" customWidth="1"/>
    <col min="7" max="7" width="18.625" style="63" customWidth="1"/>
    <col min="8" max="8" width="13.875" style="63" customWidth="1"/>
    <col min="9" max="9" width="17.625" style="63" customWidth="1"/>
    <col min="10" max="10" width="24" style="63" customWidth="1"/>
    <col min="11" max="11" width="11.125" style="63" bestFit="1" customWidth="1"/>
    <col min="12" max="13" width="10.125" style="63" bestFit="1" customWidth="1"/>
    <col min="14" max="14" width="15.625" style="63" customWidth="1"/>
    <col min="15" max="15" width="10.125" style="63" bestFit="1" customWidth="1"/>
    <col min="16" max="16" width="9" style="63"/>
    <col min="17" max="22" width="11.5" style="63" customWidth="1"/>
    <col min="23" max="16384" width="9" style="63"/>
  </cols>
  <sheetData>
    <row r="1" spans="1:14" s="60" customFormat="1" ht="14.25" thickBot="1" x14ac:dyDescent="0.3">
      <c r="A1" s="55" t="s">
        <v>1</v>
      </c>
      <c r="B1" s="56" t="s">
        <v>82</v>
      </c>
      <c r="C1" s="57" t="s">
        <v>85</v>
      </c>
      <c r="D1" s="58" t="s">
        <v>78</v>
      </c>
      <c r="E1" s="56" t="s">
        <v>106</v>
      </c>
      <c r="F1" s="56" t="s">
        <v>94</v>
      </c>
      <c r="G1" s="58" t="s">
        <v>123</v>
      </c>
      <c r="H1" s="58" t="s">
        <v>80</v>
      </c>
      <c r="I1" s="56" t="s">
        <v>108</v>
      </c>
      <c r="J1" s="56" t="s">
        <v>113</v>
      </c>
      <c r="K1" s="59"/>
    </row>
    <row r="2" spans="1:14" ht="14.25" thickBot="1" x14ac:dyDescent="0.3">
      <c r="A2" s="55" t="s">
        <v>20</v>
      </c>
      <c r="B2" s="53" t="s">
        <v>83</v>
      </c>
      <c r="C2" s="58" t="s">
        <v>87</v>
      </c>
      <c r="D2" s="58" t="s">
        <v>79</v>
      </c>
      <c r="E2" s="58" t="s">
        <v>107</v>
      </c>
      <c r="F2" s="61" t="s">
        <v>95</v>
      </c>
      <c r="G2" s="58" t="s">
        <v>124</v>
      </c>
      <c r="H2" s="58" t="s">
        <v>81</v>
      </c>
      <c r="I2" s="58" t="s">
        <v>109</v>
      </c>
      <c r="J2" s="54" t="s">
        <v>84</v>
      </c>
      <c r="K2" s="62"/>
    </row>
    <row r="3" spans="1:14" x14ac:dyDescent="0.25">
      <c r="A3" s="55" t="s">
        <v>16</v>
      </c>
      <c r="B3" s="62" t="s">
        <v>103</v>
      </c>
      <c r="C3" s="62" t="s">
        <v>89</v>
      </c>
      <c r="D3" s="62" t="s">
        <v>117</v>
      </c>
      <c r="E3" s="62" t="s">
        <v>92</v>
      </c>
      <c r="F3" s="62" t="s">
        <v>96</v>
      </c>
      <c r="G3" s="64" t="s">
        <v>115</v>
      </c>
      <c r="H3" s="62" t="s">
        <v>121</v>
      </c>
      <c r="I3" s="62" t="s">
        <v>119</v>
      </c>
      <c r="J3" s="62" t="s">
        <v>100</v>
      </c>
      <c r="K3" s="62"/>
    </row>
    <row r="4" spans="1:14" ht="15" x14ac:dyDescent="0.25">
      <c r="A4" s="55" t="s">
        <v>17</v>
      </c>
      <c r="B4" s="62" t="s">
        <v>104</v>
      </c>
      <c r="C4" s="62" t="s">
        <v>90</v>
      </c>
      <c r="D4" s="62" t="s">
        <v>118</v>
      </c>
      <c r="E4" s="62" t="s">
        <v>93</v>
      </c>
      <c r="F4" s="62" t="s">
        <v>97</v>
      </c>
      <c r="G4" s="65" t="s">
        <v>116</v>
      </c>
      <c r="H4" s="62" t="s">
        <v>122</v>
      </c>
      <c r="I4" s="62" t="s">
        <v>120</v>
      </c>
      <c r="J4" s="62" t="s">
        <v>101</v>
      </c>
      <c r="K4" s="62"/>
    </row>
    <row r="5" spans="1:14" x14ac:dyDescent="0.25">
      <c r="A5" s="55" t="s">
        <v>18</v>
      </c>
      <c r="B5" s="62" t="s">
        <v>102</v>
      </c>
      <c r="C5" s="62" t="s">
        <v>88</v>
      </c>
      <c r="D5" s="66" t="s">
        <v>86</v>
      </c>
      <c r="E5" s="62" t="s">
        <v>105</v>
      </c>
      <c r="F5" s="62" t="s">
        <v>98</v>
      </c>
      <c r="G5" s="62" t="s">
        <v>91</v>
      </c>
      <c r="H5" s="62" t="s">
        <v>99</v>
      </c>
      <c r="I5" s="66" t="s">
        <v>110</v>
      </c>
      <c r="J5" s="67" t="s">
        <v>114</v>
      </c>
      <c r="K5" s="62"/>
    </row>
    <row r="6" spans="1:14" x14ac:dyDescent="0.25">
      <c r="A6" s="68"/>
      <c r="B6" s="69"/>
      <c r="C6" s="69"/>
      <c r="D6" s="69"/>
      <c r="H6" s="60"/>
      <c r="I6" s="60"/>
    </row>
    <row r="7" spans="1:14" x14ac:dyDescent="0.25">
      <c r="A7" s="71" t="s">
        <v>35</v>
      </c>
      <c r="B7" s="69"/>
      <c r="C7" s="69"/>
      <c r="D7" s="69"/>
      <c r="F7" s="70"/>
      <c r="G7" s="70"/>
      <c r="H7" s="69"/>
      <c r="I7" s="69"/>
      <c r="M7" s="69"/>
    </row>
    <row r="8" spans="1:14" x14ac:dyDescent="0.25">
      <c r="A8" s="72" t="s">
        <v>36</v>
      </c>
      <c r="B8" s="73">
        <v>771.52</v>
      </c>
      <c r="C8" s="73">
        <v>983.24</v>
      </c>
      <c r="D8" s="73">
        <v>1057.51</v>
      </c>
      <c r="E8" s="73">
        <v>885.69</v>
      </c>
      <c r="F8" s="73">
        <v>1136.21</v>
      </c>
      <c r="G8" s="73">
        <v>996.54</v>
      </c>
      <c r="H8" s="73">
        <v>1219.3499999999999</v>
      </c>
      <c r="I8" s="73">
        <v>988.78</v>
      </c>
      <c r="J8" s="73">
        <v>1271.45</v>
      </c>
      <c r="K8" s="73"/>
    </row>
    <row r="9" spans="1:14" x14ac:dyDescent="0.25">
      <c r="A9" s="72"/>
      <c r="B9" s="73"/>
      <c r="C9" s="73"/>
      <c r="D9" s="73"/>
      <c r="E9" s="73"/>
      <c r="F9" s="73"/>
      <c r="G9" s="73"/>
      <c r="H9" s="62"/>
      <c r="I9" s="62"/>
      <c r="J9" s="64"/>
      <c r="K9" s="64"/>
    </row>
    <row r="10" spans="1:14" hidden="1" x14ac:dyDescent="0.25">
      <c r="A10" s="72"/>
      <c r="B10" s="73"/>
      <c r="C10" s="73"/>
      <c r="D10" s="73"/>
      <c r="E10" s="73"/>
      <c r="F10" s="73"/>
      <c r="G10" s="73"/>
      <c r="H10" s="62"/>
      <c r="I10" s="62"/>
      <c r="J10" s="64"/>
      <c r="K10" s="64"/>
    </row>
    <row r="11" spans="1:14" x14ac:dyDescent="0.25">
      <c r="A11" s="74" t="s">
        <v>47</v>
      </c>
      <c r="B11" s="73">
        <f>L11*B8</f>
        <v>0</v>
      </c>
      <c r="C11" s="73">
        <f>$L$11*C8</f>
        <v>0</v>
      </c>
      <c r="D11" s="73">
        <f t="shared" ref="D11:J11" si="0">$L$11*D8</f>
        <v>0</v>
      </c>
      <c r="E11" s="73">
        <f t="shared" si="0"/>
        <v>0</v>
      </c>
      <c r="F11" s="73">
        <f t="shared" si="0"/>
        <v>0</v>
      </c>
      <c r="G11" s="73">
        <f t="shared" si="0"/>
        <v>0</v>
      </c>
      <c r="H11" s="73">
        <f t="shared" si="0"/>
        <v>0</v>
      </c>
      <c r="I11" s="73">
        <f t="shared" si="0"/>
        <v>0</v>
      </c>
      <c r="J11" s="73">
        <f t="shared" si="0"/>
        <v>0</v>
      </c>
      <c r="K11" s="64"/>
      <c r="L11" s="75">
        <f>'IT-konsultlösningar'!B35</f>
        <v>0</v>
      </c>
      <c r="M11" s="64"/>
      <c r="N11" s="76">
        <f>IF(B$70='IT-konsultlösningar'!J$99,B11,IF(C$70='IT-konsultlösningar'!J$99,C11,IF(D$70='IT-konsultlösningar'!J$99,D11,IF(E$70='IT-konsultlösningar'!J$99,E11,IF(F$70='IT-konsultlösningar'!J$99,F11,IF(G$70='IT-konsultlösningar'!J$99,G11,IF(H$70='IT-konsultlösningar'!J$99,H11,IF(I$70='IT-konsultlösningar'!J$99,I11,IF(J$70='IT-konsultlösningar'!J$99,J11,"")))))))))</f>
        <v>0</v>
      </c>
    </row>
    <row r="12" spans="1:14" x14ac:dyDescent="0.25">
      <c r="A12" s="74" t="s">
        <v>48</v>
      </c>
      <c r="B12" s="73">
        <f>L12*B8</f>
        <v>0</v>
      </c>
      <c r="C12" s="73">
        <f>L12*C8</f>
        <v>0</v>
      </c>
      <c r="D12" s="73">
        <f>L12*D8</f>
        <v>0</v>
      </c>
      <c r="E12" s="73">
        <f>L12*E8</f>
        <v>0</v>
      </c>
      <c r="F12" s="73">
        <f>L12*F8</f>
        <v>0</v>
      </c>
      <c r="G12" s="73">
        <f>L12*G8</f>
        <v>0</v>
      </c>
      <c r="H12" s="73">
        <f>L12*H8</f>
        <v>0</v>
      </c>
      <c r="I12" s="73">
        <f>L12*I8</f>
        <v>0</v>
      </c>
      <c r="J12" s="73">
        <f>L12*J8</f>
        <v>0</v>
      </c>
      <c r="K12" s="77"/>
      <c r="L12" s="64">
        <f>'IT-konsultlösningar'!B36</f>
        <v>0</v>
      </c>
      <c r="M12" s="64"/>
      <c r="N12" s="76">
        <f>IF(B70='IT-konsultlösningar'!J99,B12,IF(C70='IT-konsultlösningar'!J99,C12,IF(D70='IT-konsultlösningar'!J99,D12,IF(E70='IT-konsultlösningar'!J99,E12,IF(F70='IT-konsultlösningar'!J99,F12,IF(G70='IT-konsultlösningar'!J99,G12,IF(H70='IT-konsultlösningar'!J99,H12,IF(I70='IT-konsultlösningar'!J99,I12,IF(J70='IT-konsultlösningar'!J99,J12,"")))))))))</f>
        <v>0</v>
      </c>
    </row>
    <row r="13" spans="1:14" x14ac:dyDescent="0.25">
      <c r="A13" s="74" t="s">
        <v>37</v>
      </c>
      <c r="B13" s="76">
        <f>SUM(B11:B12)</f>
        <v>0</v>
      </c>
      <c r="C13" s="76">
        <f t="shared" ref="C13:J13" si="1">SUM(C11:C12)</f>
        <v>0</v>
      </c>
      <c r="D13" s="76">
        <f t="shared" si="1"/>
        <v>0</v>
      </c>
      <c r="E13" s="76">
        <f t="shared" si="1"/>
        <v>0</v>
      </c>
      <c r="F13" s="76">
        <f t="shared" si="1"/>
        <v>0</v>
      </c>
      <c r="G13" s="76">
        <f t="shared" si="1"/>
        <v>0</v>
      </c>
      <c r="H13" s="76">
        <f t="shared" si="1"/>
        <v>0</v>
      </c>
      <c r="I13" s="76">
        <f t="shared" si="1"/>
        <v>0</v>
      </c>
      <c r="J13" s="76">
        <f t="shared" si="1"/>
        <v>0</v>
      </c>
      <c r="K13" s="76"/>
    </row>
    <row r="14" spans="1:14" x14ac:dyDescent="0.25">
      <c r="A14" s="71"/>
      <c r="B14" s="78"/>
      <c r="C14" s="78"/>
      <c r="D14" s="78"/>
      <c r="E14" s="63"/>
      <c r="H14" s="70"/>
      <c r="I14" s="70"/>
    </row>
    <row r="15" spans="1:14" x14ac:dyDescent="0.25">
      <c r="A15" s="71" t="s">
        <v>38</v>
      </c>
      <c r="B15" s="69"/>
      <c r="C15" s="69"/>
      <c r="D15" s="69"/>
      <c r="F15" s="70"/>
      <c r="G15" s="70"/>
      <c r="H15" s="70"/>
      <c r="I15" s="70"/>
    </row>
    <row r="16" spans="1:14" s="79" customFormat="1" x14ac:dyDescent="0.25">
      <c r="A16" s="72" t="s">
        <v>39</v>
      </c>
      <c r="B16" s="73">
        <v>762.65</v>
      </c>
      <c r="C16" s="73">
        <v>1014.28</v>
      </c>
      <c r="D16" s="73">
        <v>1129.56</v>
      </c>
      <c r="E16" s="73">
        <v>1075.25</v>
      </c>
      <c r="F16" s="73">
        <v>1047.53</v>
      </c>
      <c r="G16" s="73">
        <v>996.54</v>
      </c>
      <c r="H16" s="73">
        <v>1163.93</v>
      </c>
      <c r="I16" s="73">
        <v>1084.1099999999999</v>
      </c>
      <c r="J16" s="73">
        <v>1160.5999999999999</v>
      </c>
      <c r="K16" s="73"/>
      <c r="L16" s="63"/>
    </row>
    <row r="17" spans="1:14" s="79" customFormat="1" x14ac:dyDescent="0.25">
      <c r="A17" s="72"/>
      <c r="B17" s="73"/>
      <c r="C17" s="73"/>
      <c r="D17" s="73"/>
      <c r="E17" s="73"/>
      <c r="F17" s="73"/>
      <c r="G17" s="73"/>
      <c r="H17" s="77"/>
      <c r="I17" s="64"/>
      <c r="J17" s="64"/>
      <c r="K17" s="64"/>
      <c r="L17" s="63"/>
    </row>
    <row r="18" spans="1:14" x14ac:dyDescent="0.25">
      <c r="A18" s="74" t="s">
        <v>47</v>
      </c>
      <c r="B18" s="76">
        <f>L18*B16</f>
        <v>0</v>
      </c>
      <c r="C18" s="76">
        <f>L18*C16</f>
        <v>0</v>
      </c>
      <c r="D18" s="76">
        <f>L18*D16</f>
        <v>0</v>
      </c>
      <c r="E18" s="76">
        <f>L18*E16</f>
        <v>0</v>
      </c>
      <c r="F18" s="76">
        <f>L18*F16</f>
        <v>0</v>
      </c>
      <c r="G18" s="76">
        <f>L18*G16</f>
        <v>0</v>
      </c>
      <c r="H18" s="76">
        <f>L18*H16</f>
        <v>0</v>
      </c>
      <c r="I18" s="76">
        <f>L18*I16</f>
        <v>0</v>
      </c>
      <c r="J18" s="76">
        <f>L18*J16</f>
        <v>0</v>
      </c>
      <c r="K18" s="64"/>
      <c r="L18" s="75">
        <f>'IT-konsultlösningar'!B41</f>
        <v>0</v>
      </c>
      <c r="M18" s="64"/>
      <c r="N18" s="76">
        <f>IF(B70='IT-konsultlösningar'!J99,B18,IF(C70='IT-konsultlösningar'!J99,C18,IF(D70='IT-konsultlösningar'!J99,D18,IF(E70='IT-konsultlösningar'!J99,E18,IF(F70='IT-konsultlösningar'!J99,F18,IF(G70='IT-konsultlösningar'!J99,G18,IF(H70='IT-konsultlösningar'!J99,H18,IF(I70='IT-konsultlösningar'!J99,I18,IF(J70='IT-konsultlösningar'!J99,J18,"")))))))))</f>
        <v>0</v>
      </c>
    </row>
    <row r="19" spans="1:14" x14ac:dyDescent="0.25">
      <c r="A19" s="74" t="s">
        <v>48</v>
      </c>
      <c r="B19" s="76">
        <f>L19*B16</f>
        <v>0</v>
      </c>
      <c r="C19" s="76">
        <f>L19*C16</f>
        <v>0</v>
      </c>
      <c r="D19" s="76">
        <f>L19*D16</f>
        <v>0</v>
      </c>
      <c r="E19" s="76">
        <f>L19*E16</f>
        <v>0</v>
      </c>
      <c r="F19" s="76">
        <f>L19*F16</f>
        <v>0</v>
      </c>
      <c r="G19" s="76">
        <f>L19*G16</f>
        <v>0</v>
      </c>
      <c r="H19" s="76">
        <f>L19*H16</f>
        <v>0</v>
      </c>
      <c r="I19" s="76">
        <f>L19*I16</f>
        <v>0</v>
      </c>
      <c r="J19" s="76">
        <f>L19*J16</f>
        <v>0</v>
      </c>
      <c r="K19" s="64"/>
      <c r="L19" s="64">
        <f>'IT-konsultlösningar'!B42</f>
        <v>0</v>
      </c>
      <c r="M19" s="64"/>
      <c r="N19" s="76">
        <f>IF(B70='IT-konsultlösningar'!J99,B19,IF(C70='IT-konsultlösningar'!J99,C19,IF(D70='IT-konsultlösningar'!J99,D19,IF(E70='IT-konsultlösningar'!J99,E19,IF(F70='IT-konsultlösningar'!J99,F19,IF(G70='IT-konsultlösningar'!J99,G19,IF(H70='IT-konsultlösningar'!J99,H19,IF(I70='IT-konsultlösningar'!J99,I19,IF(J70='IT-konsultlösningar'!J99,J19,"")))))))))</f>
        <v>0</v>
      </c>
    </row>
    <row r="20" spans="1:14" x14ac:dyDescent="0.25">
      <c r="A20" s="74" t="s">
        <v>37</v>
      </c>
      <c r="B20" s="76">
        <f>SUM(B18,B19)</f>
        <v>0</v>
      </c>
      <c r="C20" s="76">
        <f>SUM(C18,C19)</f>
        <v>0</v>
      </c>
      <c r="D20" s="76">
        <f t="shared" ref="D20:J20" si="2">SUM(D18,D19)</f>
        <v>0</v>
      </c>
      <c r="E20" s="76">
        <f t="shared" si="2"/>
        <v>0</v>
      </c>
      <c r="F20" s="76">
        <f t="shared" si="2"/>
        <v>0</v>
      </c>
      <c r="G20" s="76">
        <f t="shared" si="2"/>
        <v>0</v>
      </c>
      <c r="H20" s="76">
        <f t="shared" si="2"/>
        <v>0</v>
      </c>
      <c r="I20" s="76">
        <f t="shared" si="2"/>
        <v>0</v>
      </c>
      <c r="J20" s="76">
        <f t="shared" si="2"/>
        <v>0</v>
      </c>
      <c r="K20" s="76"/>
    </row>
    <row r="21" spans="1:14" x14ac:dyDescent="0.25">
      <c r="A21" s="80"/>
      <c r="B21" s="81"/>
      <c r="C21" s="81"/>
      <c r="D21" s="81"/>
      <c r="E21" s="60"/>
      <c r="F21" s="60"/>
      <c r="G21" s="60"/>
      <c r="H21" s="70"/>
      <c r="I21" s="70"/>
    </row>
    <row r="22" spans="1:14" x14ac:dyDescent="0.25">
      <c r="A22" s="71" t="s">
        <v>54</v>
      </c>
      <c r="B22" s="69"/>
      <c r="C22" s="69"/>
      <c r="D22" s="69"/>
      <c r="F22" s="70"/>
      <c r="G22" s="70"/>
      <c r="H22" s="69"/>
      <c r="I22" s="69"/>
      <c r="M22" s="69"/>
    </row>
    <row r="23" spans="1:14" x14ac:dyDescent="0.25">
      <c r="A23" s="72" t="s">
        <v>36</v>
      </c>
      <c r="B23" s="73">
        <v>498.83</v>
      </c>
      <c r="C23" s="73">
        <v>1017.6</v>
      </c>
      <c r="D23" s="73">
        <v>912.3</v>
      </c>
      <c r="E23" s="73">
        <v>1047.53</v>
      </c>
      <c r="F23" s="73">
        <v>886.8</v>
      </c>
      <c r="G23" s="73">
        <v>1051.97</v>
      </c>
      <c r="H23" s="73">
        <v>1219.3499999999999</v>
      </c>
      <c r="I23" s="73">
        <v>973.26</v>
      </c>
      <c r="J23" s="73">
        <v>1193.8499999999999</v>
      </c>
      <c r="K23" s="73"/>
    </row>
    <row r="24" spans="1:14" x14ac:dyDescent="0.25">
      <c r="A24" s="72"/>
      <c r="B24" s="73"/>
      <c r="C24" s="73"/>
      <c r="D24" s="73"/>
      <c r="E24" s="73"/>
      <c r="F24" s="73"/>
      <c r="G24" s="73"/>
      <c r="H24" s="62"/>
      <c r="I24" s="62"/>
      <c r="J24" s="64"/>
      <c r="K24" s="64"/>
    </row>
    <row r="25" spans="1:14" x14ac:dyDescent="0.25">
      <c r="A25" s="72"/>
      <c r="B25" s="73"/>
      <c r="C25" s="73"/>
      <c r="D25" s="73"/>
      <c r="E25" s="73"/>
      <c r="F25" s="73"/>
      <c r="G25" s="73"/>
      <c r="H25" s="62"/>
      <c r="I25" s="62"/>
      <c r="J25" s="64"/>
      <c r="K25" s="64"/>
    </row>
    <row r="26" spans="1:14" x14ac:dyDescent="0.25">
      <c r="A26" s="74" t="s">
        <v>47</v>
      </c>
      <c r="B26" s="73">
        <f>L26*B23</f>
        <v>0</v>
      </c>
      <c r="C26" s="73">
        <f>L26*C23</f>
        <v>0</v>
      </c>
      <c r="D26" s="73">
        <f>L26*D23</f>
        <v>0</v>
      </c>
      <c r="E26" s="73">
        <f>L26*E23</f>
        <v>0</v>
      </c>
      <c r="F26" s="73">
        <f>$L$26*F23</f>
        <v>0</v>
      </c>
      <c r="G26" s="73">
        <f>$L$26*G23</f>
        <v>0</v>
      </c>
      <c r="H26" s="73">
        <f>$L$26*H23</f>
        <v>0</v>
      </c>
      <c r="I26" s="73">
        <f>L26*I23</f>
        <v>0</v>
      </c>
      <c r="J26" s="73">
        <f>L26*J23</f>
        <v>0</v>
      </c>
      <c r="K26" s="64"/>
      <c r="L26" s="75">
        <f>'IT-konsultlösningar'!B47</f>
        <v>0</v>
      </c>
      <c r="M26" s="64"/>
      <c r="N26" s="76">
        <f>IF(B$70='IT-konsultlösningar'!J$99,B26,IF(C$70='IT-konsultlösningar'!J$99,C26,IF(D$70='IT-konsultlösningar'!J$99,D26,IF(E$70='IT-konsultlösningar'!J$99,E26,IF(F$70='IT-konsultlösningar'!J$99,F26,IF(G$70='IT-konsultlösningar'!J$99,G26,IF(H$70='IT-konsultlösningar'!J$99,H26,IF(I$70='IT-konsultlösningar'!J$99,I26,IF(J$70='IT-konsultlösningar'!J$99,J26,"")))))))))</f>
        <v>0</v>
      </c>
    </row>
    <row r="27" spans="1:14" x14ac:dyDescent="0.25">
      <c r="A27" s="74" t="s">
        <v>48</v>
      </c>
      <c r="B27" s="73">
        <f>L27*B23</f>
        <v>0</v>
      </c>
      <c r="C27" s="73">
        <f>L27*C23</f>
        <v>0</v>
      </c>
      <c r="D27" s="73">
        <f>L27*D23</f>
        <v>0</v>
      </c>
      <c r="E27" s="73">
        <f>L27*E23</f>
        <v>0</v>
      </c>
      <c r="F27" s="73">
        <f>L27*F23</f>
        <v>0</v>
      </c>
      <c r="G27" s="73">
        <f>L27*G23</f>
        <v>0</v>
      </c>
      <c r="H27" s="73">
        <f>L27*H23</f>
        <v>0</v>
      </c>
      <c r="I27" s="73">
        <f>L27*I23</f>
        <v>0</v>
      </c>
      <c r="J27" s="73">
        <f>L27*J23</f>
        <v>0</v>
      </c>
      <c r="K27" s="77"/>
      <c r="L27" s="75">
        <f>'IT-konsultlösningar'!B48</f>
        <v>0</v>
      </c>
      <c r="M27" s="64"/>
      <c r="N27" s="76">
        <f>IF(B$70='IT-konsultlösningar'!J$99,B27,IF(C$70='IT-konsultlösningar'!J$99,C27,IF(D$70='IT-konsultlösningar'!J$99,D27,IF(E$70='IT-konsultlösningar'!J$99,E27,IF(F$70='IT-konsultlösningar'!J$99,F27,IF(G$70='IT-konsultlösningar'!J$99,G27,IF(H$70='IT-konsultlösningar'!J$99,H27,IF(I$70='IT-konsultlösningar'!J$99,I27,IF(J$70='IT-konsultlösningar'!J$99,J27,"")))))))))</f>
        <v>0</v>
      </c>
    </row>
    <row r="28" spans="1:14" x14ac:dyDescent="0.25">
      <c r="A28" s="74" t="s">
        <v>37</v>
      </c>
      <c r="B28" s="76">
        <f>SUM(B26:B27)</f>
        <v>0</v>
      </c>
      <c r="C28" s="76">
        <f t="shared" ref="C28:J28" si="3">SUM(C26:C27)</f>
        <v>0</v>
      </c>
      <c r="D28" s="76">
        <f t="shared" si="3"/>
        <v>0</v>
      </c>
      <c r="E28" s="76">
        <f t="shared" si="3"/>
        <v>0</v>
      </c>
      <c r="F28" s="76">
        <f t="shared" si="3"/>
        <v>0</v>
      </c>
      <c r="G28" s="76">
        <f t="shared" si="3"/>
        <v>0</v>
      </c>
      <c r="H28" s="76">
        <f t="shared" si="3"/>
        <v>0</v>
      </c>
      <c r="I28" s="76">
        <f t="shared" si="3"/>
        <v>0</v>
      </c>
      <c r="J28" s="76">
        <f t="shared" si="3"/>
        <v>0</v>
      </c>
      <c r="K28" s="76"/>
    </row>
    <row r="29" spans="1:14" x14ac:dyDescent="0.25">
      <c r="A29" s="71"/>
      <c r="B29" s="78"/>
      <c r="C29" s="78"/>
      <c r="D29" s="78"/>
      <c r="E29" s="63"/>
      <c r="H29" s="70"/>
      <c r="I29" s="70"/>
    </row>
    <row r="30" spans="1:14" x14ac:dyDescent="0.25">
      <c r="A30" s="71" t="s">
        <v>55</v>
      </c>
      <c r="B30" s="69"/>
      <c r="C30" s="69"/>
      <c r="D30" s="69"/>
      <c r="F30" s="70"/>
      <c r="G30" s="70"/>
      <c r="H30" s="70"/>
      <c r="I30" s="70"/>
    </row>
    <row r="31" spans="1:14" x14ac:dyDescent="0.25">
      <c r="A31" s="72" t="s">
        <v>39</v>
      </c>
      <c r="B31" s="73">
        <v>884.58</v>
      </c>
      <c r="C31" s="73">
        <v>1160.5999999999999</v>
      </c>
      <c r="D31" s="73">
        <v>1129.56</v>
      </c>
      <c r="E31" s="73">
        <v>1030.9100000000001</v>
      </c>
      <c r="F31" s="73">
        <v>1191.6400000000001</v>
      </c>
      <c r="G31" s="73">
        <v>1051.97</v>
      </c>
      <c r="H31" s="73">
        <v>1163.93</v>
      </c>
      <c r="I31" s="73">
        <v>1410.01</v>
      </c>
      <c r="J31" s="73">
        <v>1326.87</v>
      </c>
      <c r="K31" s="73"/>
      <c r="M31" s="79"/>
      <c r="N31" s="79"/>
    </row>
    <row r="32" spans="1:14" x14ac:dyDescent="0.25">
      <c r="A32" s="72"/>
      <c r="B32" s="73"/>
      <c r="C32" s="73"/>
      <c r="D32" s="73"/>
      <c r="E32" s="73"/>
      <c r="F32" s="73"/>
      <c r="G32" s="73"/>
      <c r="H32" s="77"/>
      <c r="I32" s="64"/>
      <c r="J32" s="64"/>
      <c r="K32" s="64"/>
      <c r="M32" s="79"/>
      <c r="N32" s="79"/>
    </row>
    <row r="33" spans="1:23" x14ac:dyDescent="0.25">
      <c r="A33" s="74" t="s">
        <v>47</v>
      </c>
      <c r="B33" s="76">
        <f>L33*B31</f>
        <v>0</v>
      </c>
      <c r="C33" s="76">
        <f>L33*C31</f>
        <v>0</v>
      </c>
      <c r="D33" s="76">
        <f>L33*D31</f>
        <v>0</v>
      </c>
      <c r="E33" s="76">
        <f>L33*E31</f>
        <v>0</v>
      </c>
      <c r="F33" s="76">
        <f>L33*F31</f>
        <v>0</v>
      </c>
      <c r="G33" s="76">
        <f>L33*G31</f>
        <v>0</v>
      </c>
      <c r="H33" s="76">
        <f>L33*H31</f>
        <v>0</v>
      </c>
      <c r="I33" s="76">
        <f>L33*I31</f>
        <v>0</v>
      </c>
      <c r="J33" s="76">
        <f>L33*J31</f>
        <v>0</v>
      </c>
      <c r="K33" s="64"/>
      <c r="L33" s="75">
        <f>'IT-konsultlösningar'!B53</f>
        <v>0</v>
      </c>
      <c r="M33" s="64"/>
      <c r="N33" s="76">
        <f>IF(B$70='IT-konsultlösningar'!J$99,B33,IF(C$70='IT-konsultlösningar'!J$99,C33,IF(D$70='IT-konsultlösningar'!J$99,D33,IF(E$70='IT-konsultlösningar'!J$99,E33,IF(F$70='IT-konsultlösningar'!J$99,F33,IF(G$70='IT-konsultlösningar'!J$99,G33,IF(H$70='IT-konsultlösningar'!J$99,H33,IF(I$70='IT-konsultlösningar'!J$99,I33,IF(J$70='IT-konsultlösningar'!J$99,J33,"")))))))))</f>
        <v>0</v>
      </c>
    </row>
    <row r="34" spans="1:23" x14ac:dyDescent="0.25">
      <c r="A34" s="74" t="s">
        <v>48</v>
      </c>
      <c r="B34" s="76">
        <f>L34*B31</f>
        <v>0</v>
      </c>
      <c r="C34" s="76">
        <f>L34*C31</f>
        <v>0</v>
      </c>
      <c r="D34" s="76">
        <f>L34*D31</f>
        <v>0</v>
      </c>
      <c r="E34" s="76">
        <f>L34*E31</f>
        <v>0</v>
      </c>
      <c r="F34" s="76">
        <f>L34*F31</f>
        <v>0</v>
      </c>
      <c r="G34" s="76">
        <f>L34*G31</f>
        <v>0</v>
      </c>
      <c r="H34" s="76">
        <f>L34*H31</f>
        <v>0</v>
      </c>
      <c r="I34" s="76">
        <f>L34*I31</f>
        <v>0</v>
      </c>
      <c r="J34" s="76">
        <f>L34*J31</f>
        <v>0</v>
      </c>
      <c r="K34" s="64"/>
      <c r="L34" s="75">
        <f>'IT-konsultlösningar'!B54</f>
        <v>0</v>
      </c>
      <c r="M34" s="64"/>
      <c r="N34" s="76">
        <f>IF(B$70='IT-konsultlösningar'!J$99,B34,IF(C$70='IT-konsultlösningar'!J$99,C34,IF(D$70='IT-konsultlösningar'!J$99,D34,IF(E$70='IT-konsultlösningar'!J$99,E34,IF(F$70='IT-konsultlösningar'!J$99,F34,IF(G$70='IT-konsultlösningar'!J$99,G34,IF(H$70='IT-konsultlösningar'!J$99,H34,IF(I$70='IT-konsultlösningar'!J$99,I34,IF(J$70='IT-konsultlösningar'!J$99,J34,"")))))))))</f>
        <v>0</v>
      </c>
    </row>
    <row r="35" spans="1:23" x14ac:dyDescent="0.25">
      <c r="A35" s="74" t="s">
        <v>37</v>
      </c>
      <c r="B35" s="76">
        <f>SUM(B33,B34)</f>
        <v>0</v>
      </c>
      <c r="C35" s="76">
        <f>SUM(C33,C34)</f>
        <v>0</v>
      </c>
      <c r="D35" s="76">
        <f t="shared" ref="D35:J35" si="4">SUM(D33,D34)</f>
        <v>0</v>
      </c>
      <c r="E35" s="76">
        <f t="shared" si="4"/>
        <v>0</v>
      </c>
      <c r="F35" s="76">
        <f t="shared" si="4"/>
        <v>0</v>
      </c>
      <c r="G35" s="76">
        <f t="shared" si="4"/>
        <v>0</v>
      </c>
      <c r="H35" s="76">
        <f t="shared" si="4"/>
        <v>0</v>
      </c>
      <c r="I35" s="76">
        <f t="shared" si="4"/>
        <v>0</v>
      </c>
      <c r="J35" s="76">
        <f t="shared" si="4"/>
        <v>0</v>
      </c>
      <c r="K35" s="76"/>
    </row>
    <row r="36" spans="1:23" x14ac:dyDescent="0.25">
      <c r="A36" s="71"/>
      <c r="B36" s="82"/>
      <c r="C36" s="82"/>
      <c r="D36" s="82"/>
      <c r="E36" s="60"/>
      <c r="F36" s="60"/>
      <c r="G36" s="60"/>
      <c r="H36" s="70"/>
      <c r="I36" s="70"/>
      <c r="W36" s="79"/>
    </row>
    <row r="37" spans="1:23" x14ac:dyDescent="0.25">
      <c r="A37" s="71" t="s">
        <v>56</v>
      </c>
      <c r="B37" s="69"/>
      <c r="C37" s="69"/>
      <c r="D37" s="69"/>
      <c r="F37" s="70"/>
      <c r="G37" s="70"/>
      <c r="H37" s="69"/>
      <c r="I37" s="69"/>
      <c r="M37" s="69"/>
      <c r="W37" s="79"/>
    </row>
    <row r="38" spans="1:23" x14ac:dyDescent="0.25">
      <c r="A38" s="72" t="s">
        <v>36</v>
      </c>
      <c r="B38" s="73">
        <v>884.58</v>
      </c>
      <c r="C38" s="73">
        <v>1046.42</v>
      </c>
      <c r="D38" s="73">
        <v>1157.27</v>
      </c>
      <c r="E38" s="73">
        <v>1163.93</v>
      </c>
      <c r="F38" s="73">
        <v>1247.06</v>
      </c>
      <c r="G38" s="73">
        <v>1051.97</v>
      </c>
      <c r="H38" s="73">
        <v>1219.3499999999999</v>
      </c>
      <c r="I38" s="73">
        <v>1764.73</v>
      </c>
      <c r="J38" s="73">
        <v>1604</v>
      </c>
      <c r="K38" s="73"/>
      <c r="W38" s="79"/>
    </row>
    <row r="39" spans="1:23" x14ac:dyDescent="0.25">
      <c r="A39" s="72"/>
      <c r="B39" s="73"/>
      <c r="C39" s="73"/>
      <c r="D39" s="73"/>
      <c r="E39" s="73"/>
      <c r="F39" s="73"/>
      <c r="G39" s="73"/>
      <c r="H39" s="62"/>
      <c r="I39" s="62"/>
      <c r="J39" s="64"/>
      <c r="K39" s="64"/>
      <c r="W39" s="79"/>
    </row>
    <row r="40" spans="1:23" x14ac:dyDescent="0.25">
      <c r="A40" s="72"/>
      <c r="B40" s="73"/>
      <c r="C40" s="73"/>
      <c r="D40" s="73"/>
      <c r="E40" s="73"/>
      <c r="F40" s="73"/>
      <c r="G40" s="73"/>
      <c r="H40" s="62"/>
      <c r="I40" s="62"/>
      <c r="J40" s="64"/>
      <c r="K40" s="64"/>
      <c r="W40" s="79"/>
    </row>
    <row r="41" spans="1:23" x14ac:dyDescent="0.25">
      <c r="A41" s="74" t="s">
        <v>47</v>
      </c>
      <c r="B41" s="73">
        <f>L41*B38</f>
        <v>0</v>
      </c>
      <c r="C41" s="73">
        <f>$L$41*C38</f>
        <v>0</v>
      </c>
      <c r="D41" s="73">
        <f>$L$41*D38</f>
        <v>0</v>
      </c>
      <c r="E41" s="73">
        <f t="shared" ref="E41:J41" si="5">$L$41*E38</f>
        <v>0</v>
      </c>
      <c r="F41" s="73">
        <f t="shared" si="5"/>
        <v>0</v>
      </c>
      <c r="G41" s="73">
        <f t="shared" si="5"/>
        <v>0</v>
      </c>
      <c r="H41" s="73">
        <f t="shared" si="5"/>
        <v>0</v>
      </c>
      <c r="I41" s="73">
        <f t="shared" si="5"/>
        <v>0</v>
      </c>
      <c r="J41" s="73">
        <f t="shared" si="5"/>
        <v>0</v>
      </c>
      <c r="K41" s="64"/>
      <c r="L41" s="75">
        <f>'IT-konsultlösningar'!B59</f>
        <v>0</v>
      </c>
      <c r="M41" s="64"/>
      <c r="N41" s="76">
        <f>IF(B$70='IT-konsultlösningar'!J$99,B41,IF(C$70='IT-konsultlösningar'!J$99,C41,IF(D$70='IT-konsultlösningar'!J$99,D41,IF(E$70='IT-konsultlösningar'!J$99,E41,IF(F$70='IT-konsultlösningar'!J$99,F41,IF(G$70='IT-konsultlösningar'!J$99,G41,IF(H$70='IT-konsultlösningar'!J$99,H41,IF(I$70='IT-konsultlösningar'!J$99,I41,IF(J$70='IT-konsultlösningar'!J$99,J41,"")))))))))</f>
        <v>0</v>
      </c>
      <c r="W41" s="79"/>
    </row>
    <row r="42" spans="1:23" x14ac:dyDescent="0.25">
      <c r="A42" s="74" t="s">
        <v>48</v>
      </c>
      <c r="B42" s="73">
        <f>L42*B38</f>
        <v>0</v>
      </c>
      <c r="C42" s="73">
        <f>L42*C38</f>
        <v>0</v>
      </c>
      <c r="D42" s="73">
        <f>L42*D38</f>
        <v>0</v>
      </c>
      <c r="E42" s="73">
        <f>L42*E38</f>
        <v>0</v>
      </c>
      <c r="F42" s="73">
        <f>L42*F38</f>
        <v>0</v>
      </c>
      <c r="G42" s="73">
        <f>L42*G38</f>
        <v>0</v>
      </c>
      <c r="H42" s="73">
        <f>L42*H38</f>
        <v>0</v>
      </c>
      <c r="I42" s="73">
        <f>L42*I38</f>
        <v>0</v>
      </c>
      <c r="J42" s="73">
        <f>L42*J38</f>
        <v>0</v>
      </c>
      <c r="K42" s="77"/>
      <c r="L42" s="75">
        <f>'IT-konsultlösningar'!B60</f>
        <v>0</v>
      </c>
      <c r="M42" s="64"/>
      <c r="N42" s="76">
        <f>IF(B$70='IT-konsultlösningar'!J$99,B42,IF(C$70='IT-konsultlösningar'!J$99,C42,IF(D$70='IT-konsultlösningar'!J$99,D42,IF(E$70='IT-konsultlösningar'!J$99,E42,IF(F$70='IT-konsultlösningar'!J$99,F42,IF(G$70='IT-konsultlösningar'!J$99,G42,IF(H$70='IT-konsultlösningar'!J$99,H42,IF(I$70='IT-konsultlösningar'!J$99,I42,IF(J$70='IT-konsultlösningar'!J$99,J42,"")))))))))</f>
        <v>0</v>
      </c>
      <c r="W42" s="79"/>
    </row>
    <row r="43" spans="1:23" x14ac:dyDescent="0.25">
      <c r="A43" s="74" t="s">
        <v>37</v>
      </c>
      <c r="B43" s="76">
        <f>SUM(B41:B42)</f>
        <v>0</v>
      </c>
      <c r="C43" s="76">
        <f t="shared" ref="C43:J43" si="6">SUM(C41:C42)</f>
        <v>0</v>
      </c>
      <c r="D43" s="76">
        <f t="shared" si="6"/>
        <v>0</v>
      </c>
      <c r="E43" s="76">
        <f t="shared" si="6"/>
        <v>0</v>
      </c>
      <c r="F43" s="76">
        <f t="shared" si="6"/>
        <v>0</v>
      </c>
      <c r="G43" s="76">
        <f t="shared" si="6"/>
        <v>0</v>
      </c>
      <c r="H43" s="76">
        <f t="shared" si="6"/>
        <v>0</v>
      </c>
      <c r="I43" s="76">
        <f t="shared" si="6"/>
        <v>0</v>
      </c>
      <c r="J43" s="76">
        <f t="shared" si="6"/>
        <v>0</v>
      </c>
      <c r="K43" s="76"/>
      <c r="W43" s="79"/>
    </row>
    <row r="44" spans="1:23" x14ac:dyDescent="0.25">
      <c r="A44" s="71"/>
      <c r="B44" s="78"/>
      <c r="C44" s="78"/>
      <c r="D44" s="78"/>
      <c r="E44" s="63"/>
      <c r="H44" s="70"/>
      <c r="I44" s="70"/>
      <c r="W44" s="79"/>
    </row>
    <row r="45" spans="1:23" x14ac:dyDescent="0.25">
      <c r="A45" s="71" t="s">
        <v>57</v>
      </c>
      <c r="B45" s="69"/>
      <c r="C45" s="69"/>
      <c r="D45" s="69"/>
      <c r="F45" s="70"/>
      <c r="G45" s="70"/>
      <c r="H45" s="70"/>
      <c r="I45" s="70"/>
      <c r="W45" s="79"/>
    </row>
    <row r="46" spans="1:23" x14ac:dyDescent="0.25">
      <c r="A46" s="72" t="s">
        <v>39</v>
      </c>
      <c r="B46" s="73">
        <v>498.83</v>
      </c>
      <c r="C46" s="73">
        <v>1035.3399999999999</v>
      </c>
      <c r="D46" s="73">
        <v>971.05</v>
      </c>
      <c r="E46" s="73">
        <v>1086.33</v>
      </c>
      <c r="F46" s="73">
        <v>1163.93</v>
      </c>
      <c r="G46" s="73">
        <v>1051.97</v>
      </c>
      <c r="H46" s="73">
        <v>1219.3499999999999</v>
      </c>
      <c r="I46" s="73">
        <v>988.78</v>
      </c>
      <c r="J46" s="73">
        <v>1326.87</v>
      </c>
      <c r="K46" s="73"/>
      <c r="M46" s="79"/>
      <c r="N46" s="79"/>
      <c r="W46" s="79"/>
    </row>
    <row r="47" spans="1:23" x14ac:dyDescent="0.25">
      <c r="A47" s="72"/>
      <c r="B47" s="73"/>
      <c r="C47" s="73"/>
      <c r="D47" s="73"/>
      <c r="E47" s="73"/>
      <c r="F47" s="73"/>
      <c r="G47" s="73"/>
      <c r="H47" s="77"/>
      <c r="I47" s="64"/>
      <c r="J47" s="64"/>
      <c r="K47" s="64"/>
      <c r="M47" s="79"/>
      <c r="N47" s="79"/>
      <c r="W47" s="79"/>
    </row>
    <row r="48" spans="1:23" x14ac:dyDescent="0.25">
      <c r="A48" s="74" t="s">
        <v>47</v>
      </c>
      <c r="B48" s="76">
        <f>L48*B46</f>
        <v>0</v>
      </c>
      <c r="C48" s="76">
        <f>L48*C46</f>
        <v>0</v>
      </c>
      <c r="D48" s="76">
        <f>L48*D46</f>
        <v>0</v>
      </c>
      <c r="E48" s="76">
        <f>L48*E46</f>
        <v>0</v>
      </c>
      <c r="F48" s="76">
        <f>L48*F46</f>
        <v>0</v>
      </c>
      <c r="G48" s="76">
        <f>L48*G46</f>
        <v>0</v>
      </c>
      <c r="H48" s="76">
        <f>L48*H46</f>
        <v>0</v>
      </c>
      <c r="I48" s="76">
        <f>L48*I46</f>
        <v>0</v>
      </c>
      <c r="J48" s="76">
        <f>L48*J46</f>
        <v>0</v>
      </c>
      <c r="K48" s="64"/>
      <c r="L48" s="75">
        <f>'IT-konsultlösningar'!B65</f>
        <v>0</v>
      </c>
      <c r="M48" s="64"/>
      <c r="N48" s="76">
        <f>IF(B$70='IT-konsultlösningar'!J$99,B48,IF(C$70='IT-konsultlösningar'!J$99,C48,IF(D$70='IT-konsultlösningar'!J$99,D48,IF(E$70='IT-konsultlösningar'!J$99,E48,IF(F$70='IT-konsultlösningar'!J$99,F48,IF(G$70='IT-konsultlösningar'!J$99,G48,IF(H$70='IT-konsultlösningar'!J$99,H48,IF(I$70='IT-konsultlösningar'!J$99,I48,IF(J$70='IT-konsultlösningar'!J$99,J48,"")))))))))</f>
        <v>0</v>
      </c>
      <c r="W48" s="79"/>
    </row>
    <row r="49" spans="1:23" x14ac:dyDescent="0.25">
      <c r="A49" s="74" t="s">
        <v>48</v>
      </c>
      <c r="B49" s="76">
        <f>L49*B46</f>
        <v>0</v>
      </c>
      <c r="C49" s="76">
        <f>L49*C46</f>
        <v>0</v>
      </c>
      <c r="D49" s="76">
        <f>L49*D46</f>
        <v>0</v>
      </c>
      <c r="E49" s="76">
        <f>L49*E46</f>
        <v>0</v>
      </c>
      <c r="F49" s="76">
        <f>L49*F46</f>
        <v>0</v>
      </c>
      <c r="G49" s="76">
        <f>L49*G46</f>
        <v>0</v>
      </c>
      <c r="H49" s="76">
        <f>L49*H46</f>
        <v>0</v>
      </c>
      <c r="I49" s="76">
        <f>L49*I46</f>
        <v>0</v>
      </c>
      <c r="J49" s="76">
        <f>L49*J46</f>
        <v>0</v>
      </c>
      <c r="K49" s="64"/>
      <c r="L49" s="75">
        <f>'IT-konsultlösningar'!B66</f>
        <v>0</v>
      </c>
      <c r="M49" s="64"/>
      <c r="N49" s="76">
        <f>IF(B$70='IT-konsultlösningar'!J$99,B49,IF(C$70='IT-konsultlösningar'!J$99,C49,IF(D$70='IT-konsultlösningar'!J$99,D49,IF(E$70='IT-konsultlösningar'!J$99,E49,IF(F$70='IT-konsultlösningar'!J$99,F49,IF(G$70='IT-konsultlösningar'!J$99,G49,IF(H$70='IT-konsultlösningar'!J$99,H49,IF(I$70='IT-konsultlösningar'!J$99,I49,IF(J$70='IT-konsultlösningar'!J$99,J49,"")))))))))</f>
        <v>0</v>
      </c>
      <c r="W49" s="79"/>
    </row>
    <row r="50" spans="1:23" x14ac:dyDescent="0.25">
      <c r="A50" s="74" t="s">
        <v>37</v>
      </c>
      <c r="B50" s="76">
        <f>SUM(B48,B49)</f>
        <v>0</v>
      </c>
      <c r="C50" s="76">
        <f>SUM(C48,C49)</f>
        <v>0</v>
      </c>
      <c r="D50" s="76">
        <f t="shared" ref="D50:J50" si="7">SUM(D48,D49)</f>
        <v>0</v>
      </c>
      <c r="E50" s="76">
        <f t="shared" si="7"/>
        <v>0</v>
      </c>
      <c r="F50" s="76">
        <f t="shared" si="7"/>
        <v>0</v>
      </c>
      <c r="G50" s="76">
        <f t="shared" si="7"/>
        <v>0</v>
      </c>
      <c r="H50" s="76">
        <f t="shared" si="7"/>
        <v>0</v>
      </c>
      <c r="I50" s="76">
        <f t="shared" si="7"/>
        <v>0</v>
      </c>
      <c r="J50" s="76">
        <f t="shared" si="7"/>
        <v>0</v>
      </c>
      <c r="K50" s="76"/>
      <c r="W50" s="79"/>
    </row>
    <row r="51" spans="1:23" x14ac:dyDescent="0.25">
      <c r="A51" s="71"/>
      <c r="B51" s="82"/>
      <c r="C51" s="82"/>
      <c r="D51" s="82"/>
      <c r="E51" s="60"/>
      <c r="F51" s="60"/>
      <c r="G51" s="60"/>
      <c r="H51" s="70"/>
      <c r="W51" s="79"/>
    </row>
    <row r="52" spans="1:23" x14ac:dyDescent="0.25">
      <c r="A52" s="71" t="s">
        <v>58</v>
      </c>
      <c r="B52" s="69"/>
      <c r="C52" s="69"/>
      <c r="D52" s="69"/>
      <c r="F52" s="70"/>
      <c r="G52" s="70"/>
      <c r="H52" s="69"/>
      <c r="I52" s="69"/>
      <c r="M52" s="69"/>
      <c r="W52" s="79"/>
    </row>
    <row r="53" spans="1:23" x14ac:dyDescent="0.25">
      <c r="A53" s="72" t="s">
        <v>36</v>
      </c>
      <c r="B53" s="73">
        <v>1325.77</v>
      </c>
      <c r="C53" s="73">
        <v>1259.26</v>
      </c>
      <c r="D53" s="73">
        <v>1434.4</v>
      </c>
      <c r="E53" s="73">
        <v>1330.2</v>
      </c>
      <c r="F53" s="73">
        <v>1441.05</v>
      </c>
      <c r="G53" s="73">
        <v>996.54</v>
      </c>
      <c r="H53" s="73">
        <v>1163.93</v>
      </c>
      <c r="I53" s="73">
        <v>1084.1099999999999</v>
      </c>
      <c r="J53" s="73">
        <v>1326.87</v>
      </c>
      <c r="K53" s="73"/>
      <c r="W53" s="79"/>
    </row>
    <row r="54" spans="1:23" x14ac:dyDescent="0.25">
      <c r="A54" s="72"/>
      <c r="B54" s="73"/>
      <c r="C54" s="73"/>
      <c r="D54" s="73"/>
      <c r="E54" s="73"/>
      <c r="F54" s="73"/>
      <c r="G54" s="73"/>
      <c r="H54" s="62"/>
      <c r="I54" s="62"/>
      <c r="J54" s="64"/>
      <c r="K54" s="64"/>
      <c r="W54" s="79"/>
    </row>
    <row r="55" spans="1:23" x14ac:dyDescent="0.25">
      <c r="A55" s="72"/>
      <c r="B55" s="73"/>
      <c r="C55" s="73"/>
      <c r="D55" s="73"/>
      <c r="E55" s="73"/>
      <c r="F55" s="73"/>
      <c r="G55" s="73"/>
      <c r="H55" s="62"/>
      <c r="I55" s="62"/>
      <c r="J55" s="64"/>
      <c r="K55" s="64"/>
      <c r="W55" s="79"/>
    </row>
    <row r="56" spans="1:23" x14ac:dyDescent="0.25">
      <c r="A56" s="74" t="s">
        <v>47</v>
      </c>
      <c r="B56" s="73">
        <f>L56*B53</f>
        <v>0</v>
      </c>
      <c r="C56" s="73">
        <f>$L$56*C53</f>
        <v>0</v>
      </c>
      <c r="D56" s="73">
        <f t="shared" ref="D56:J56" si="8">$L$56*D53</f>
        <v>0</v>
      </c>
      <c r="E56" s="73">
        <f t="shared" si="8"/>
        <v>0</v>
      </c>
      <c r="F56" s="73">
        <f t="shared" si="8"/>
        <v>0</v>
      </c>
      <c r="G56" s="73">
        <f t="shared" si="8"/>
        <v>0</v>
      </c>
      <c r="H56" s="73">
        <f t="shared" si="8"/>
        <v>0</v>
      </c>
      <c r="I56" s="73">
        <f t="shared" si="8"/>
        <v>0</v>
      </c>
      <c r="J56" s="73">
        <f t="shared" si="8"/>
        <v>0</v>
      </c>
      <c r="K56" s="64"/>
      <c r="L56" s="75">
        <f>'IT-konsultlösningar'!B71</f>
        <v>0</v>
      </c>
      <c r="M56" s="64"/>
      <c r="N56" s="76">
        <f>IF(B$70='IT-konsultlösningar'!J$99,B56,IF(C$70='IT-konsultlösningar'!J$99,C56,IF(D$70='IT-konsultlösningar'!J$99,D56,IF(E$70='IT-konsultlösningar'!J$99,E56,IF(F$70='IT-konsultlösningar'!J$99,F56,IF(G$70='IT-konsultlösningar'!J$99,G56,IF(H$70='IT-konsultlösningar'!J$99,H56,IF(I$70='IT-konsultlösningar'!J$99,I56,IF(J$70='IT-konsultlösningar'!J$99,J56,"")))))))))</f>
        <v>0</v>
      </c>
      <c r="W56" s="79"/>
    </row>
    <row r="57" spans="1:23" x14ac:dyDescent="0.25">
      <c r="A57" s="74" t="s">
        <v>48</v>
      </c>
      <c r="B57" s="73">
        <f>L57*B53</f>
        <v>0</v>
      </c>
      <c r="C57" s="73">
        <f>L57*C53</f>
        <v>0</v>
      </c>
      <c r="D57" s="73">
        <f>L57*D53</f>
        <v>0</v>
      </c>
      <c r="E57" s="73">
        <f>L57*E53</f>
        <v>0</v>
      </c>
      <c r="F57" s="73">
        <f>L57*F53</f>
        <v>0</v>
      </c>
      <c r="G57" s="73">
        <f>L57*G53</f>
        <v>0</v>
      </c>
      <c r="H57" s="73">
        <f>L57*H53</f>
        <v>0</v>
      </c>
      <c r="I57" s="73">
        <f>L57*I53</f>
        <v>0</v>
      </c>
      <c r="J57" s="73">
        <f>L57*J53</f>
        <v>0</v>
      </c>
      <c r="K57" s="77"/>
      <c r="L57" s="75">
        <f>'IT-konsultlösningar'!B72</f>
        <v>0</v>
      </c>
      <c r="M57" s="64"/>
      <c r="N57" s="76">
        <f>IF(B$70='IT-konsultlösningar'!J$99,B57,IF(C$70='IT-konsultlösningar'!J$99,C57,IF(D$70='IT-konsultlösningar'!J$99,D57,IF(E$70='IT-konsultlösningar'!J$99,E57,IF(F$70='IT-konsultlösningar'!J$99,F57,IF(G$70='IT-konsultlösningar'!J$99,G57,IF(H$70='IT-konsultlösningar'!J$99,H57,IF(I$70='IT-konsultlösningar'!J$99,I57,IF(J$70='IT-konsultlösningar'!J$99,J57,"")))))))))</f>
        <v>0</v>
      </c>
      <c r="W57" s="79"/>
    </row>
    <row r="58" spans="1:23" x14ac:dyDescent="0.25">
      <c r="A58" s="74" t="s">
        <v>37</v>
      </c>
      <c r="B58" s="76">
        <f>SUM(B56:B57)</f>
        <v>0</v>
      </c>
      <c r="C58" s="76">
        <f t="shared" ref="C58:J58" si="9">SUM(C56:C57)</f>
        <v>0</v>
      </c>
      <c r="D58" s="76">
        <f t="shared" si="9"/>
        <v>0</v>
      </c>
      <c r="E58" s="76">
        <f t="shared" si="9"/>
        <v>0</v>
      </c>
      <c r="F58" s="76">
        <f t="shared" si="9"/>
        <v>0</v>
      </c>
      <c r="G58" s="76">
        <f t="shared" si="9"/>
        <v>0</v>
      </c>
      <c r="H58" s="76">
        <f t="shared" si="9"/>
        <v>0</v>
      </c>
      <c r="I58" s="76">
        <f t="shared" si="9"/>
        <v>0</v>
      </c>
      <c r="J58" s="76">
        <f t="shared" si="9"/>
        <v>0</v>
      </c>
      <c r="K58" s="76"/>
      <c r="W58" s="79"/>
    </row>
    <row r="59" spans="1:23" x14ac:dyDescent="0.25">
      <c r="A59" s="71"/>
      <c r="B59" s="78"/>
      <c r="C59" s="78"/>
      <c r="D59" s="78"/>
      <c r="E59" s="63"/>
      <c r="H59" s="70"/>
      <c r="I59" s="70"/>
      <c r="W59" s="79"/>
    </row>
    <row r="60" spans="1:23" x14ac:dyDescent="0.25">
      <c r="A60" s="71" t="s">
        <v>59</v>
      </c>
      <c r="B60" s="69"/>
      <c r="C60" s="69"/>
      <c r="D60" s="69"/>
      <c r="F60" s="70"/>
      <c r="G60" s="70"/>
      <c r="H60" s="70"/>
      <c r="I60" s="70"/>
      <c r="W60" s="79"/>
    </row>
    <row r="61" spans="1:23" x14ac:dyDescent="0.25">
      <c r="A61" s="72" t="s">
        <v>39</v>
      </c>
      <c r="B61" s="73">
        <v>716.09</v>
      </c>
      <c r="C61" s="73">
        <v>983.24</v>
      </c>
      <c r="D61" s="73">
        <v>747.13</v>
      </c>
      <c r="E61" s="73">
        <v>1030.9100000000001</v>
      </c>
      <c r="F61" s="73">
        <v>942.23</v>
      </c>
      <c r="G61" s="73">
        <v>996.54</v>
      </c>
      <c r="H61" s="73">
        <v>1108.5</v>
      </c>
      <c r="I61" s="73">
        <v>767.08</v>
      </c>
      <c r="J61" s="73">
        <v>1138.43</v>
      </c>
      <c r="K61" s="73"/>
      <c r="M61" s="79"/>
      <c r="N61" s="79"/>
      <c r="W61" s="79"/>
    </row>
    <row r="62" spans="1:23" x14ac:dyDescent="0.25">
      <c r="A62" s="72"/>
      <c r="B62" s="73"/>
      <c r="C62" s="73"/>
      <c r="D62" s="73"/>
      <c r="E62" s="73"/>
      <c r="F62" s="73"/>
      <c r="G62" s="73"/>
      <c r="H62" s="77"/>
      <c r="I62" s="64"/>
      <c r="J62" s="64"/>
      <c r="K62" s="64"/>
      <c r="M62" s="79"/>
      <c r="N62" s="79"/>
      <c r="W62" s="79"/>
    </row>
    <row r="63" spans="1:23" x14ac:dyDescent="0.25">
      <c r="A63" s="74" t="s">
        <v>47</v>
      </c>
      <c r="B63" s="76">
        <f>L63*B61</f>
        <v>0</v>
      </c>
      <c r="C63" s="76">
        <f>L63*C61</f>
        <v>0</v>
      </c>
      <c r="D63" s="76">
        <f>L63*D61</f>
        <v>0</v>
      </c>
      <c r="E63" s="76">
        <f>L63*E61</f>
        <v>0</v>
      </c>
      <c r="F63" s="76">
        <f>L63*F61</f>
        <v>0</v>
      </c>
      <c r="G63" s="76">
        <f>L63*G61</f>
        <v>0</v>
      </c>
      <c r="H63" s="76">
        <f>L63*H61</f>
        <v>0</v>
      </c>
      <c r="I63" s="76">
        <f>L63*I61</f>
        <v>0</v>
      </c>
      <c r="J63" s="76">
        <f>L63*J61</f>
        <v>0</v>
      </c>
      <c r="K63" s="64"/>
      <c r="L63" s="75">
        <f>'IT-konsultlösningar'!B77</f>
        <v>0</v>
      </c>
      <c r="M63" s="64"/>
      <c r="N63" s="76">
        <f>IF(B$70='IT-konsultlösningar'!J$99,B63,IF(C$70='IT-konsultlösningar'!J$99,C63,IF(D$70='IT-konsultlösningar'!J$99,D63,IF(E$70='IT-konsultlösningar'!J$99,E63,IF(F$70='IT-konsultlösningar'!J$99,F63,IF(G$70='IT-konsultlösningar'!J$99,G63,IF(H$70='IT-konsultlösningar'!J$99,H63,IF(I$70='IT-konsultlösningar'!J$99,I63,IF(J$70='IT-konsultlösningar'!J$99,J63,"")))))))))</f>
        <v>0</v>
      </c>
      <c r="W63" s="79"/>
    </row>
    <row r="64" spans="1:23" x14ac:dyDescent="0.25">
      <c r="A64" s="74" t="s">
        <v>48</v>
      </c>
      <c r="B64" s="76">
        <f>L64*B61</f>
        <v>0</v>
      </c>
      <c r="C64" s="76">
        <f>L64*C61</f>
        <v>0</v>
      </c>
      <c r="D64" s="76">
        <f>L64*D61</f>
        <v>0</v>
      </c>
      <c r="E64" s="76">
        <f>L64*E61</f>
        <v>0</v>
      </c>
      <c r="F64" s="76">
        <f>L64*F61</f>
        <v>0</v>
      </c>
      <c r="G64" s="76">
        <f>L64*G61</f>
        <v>0</v>
      </c>
      <c r="H64" s="76">
        <f>L64*H61</f>
        <v>0</v>
      </c>
      <c r="I64" s="76">
        <f>L64*I61</f>
        <v>0</v>
      </c>
      <c r="J64" s="76">
        <f>L64*J61</f>
        <v>0</v>
      </c>
      <c r="K64" s="64"/>
      <c r="L64" s="75">
        <f>'IT-konsultlösningar'!B78</f>
        <v>0</v>
      </c>
      <c r="M64" s="64"/>
      <c r="N64" s="76">
        <f>IF(B$70='IT-konsultlösningar'!J$99,B64,IF(C$70='IT-konsultlösningar'!J$99,C64,IF(D$70='IT-konsultlösningar'!J$99,D64,IF(E$70='IT-konsultlösningar'!J$99,E64,IF(F$70='IT-konsultlösningar'!J$99,F64,IF(G$70='IT-konsultlösningar'!J$99,G64,IF(H$70='IT-konsultlösningar'!J$99,H64,IF(I$70='IT-konsultlösningar'!J$99,I64,IF(J$70='IT-konsultlösningar'!J$99,J64,"")))))))))</f>
        <v>0</v>
      </c>
      <c r="W64" s="79"/>
    </row>
    <row r="65" spans="1:23" x14ac:dyDescent="0.25">
      <c r="A65" s="74" t="s">
        <v>37</v>
      </c>
      <c r="B65" s="76">
        <f>SUM(B63,B64)</f>
        <v>0</v>
      </c>
      <c r="C65" s="76">
        <f>SUM(C63,C64)</f>
        <v>0</v>
      </c>
      <c r="D65" s="76">
        <f t="shared" ref="D65:J65" si="10">SUM(D63,D64)</f>
        <v>0</v>
      </c>
      <c r="E65" s="76">
        <f t="shared" si="10"/>
        <v>0</v>
      </c>
      <c r="F65" s="76">
        <f t="shared" si="10"/>
        <v>0</v>
      </c>
      <c r="G65" s="76">
        <f t="shared" si="10"/>
        <v>0</v>
      </c>
      <c r="H65" s="76">
        <f t="shared" si="10"/>
        <v>0</v>
      </c>
      <c r="I65" s="76">
        <f t="shared" si="10"/>
        <v>0</v>
      </c>
      <c r="J65" s="76">
        <f t="shared" si="10"/>
        <v>0</v>
      </c>
      <c r="K65" s="76"/>
      <c r="W65" s="79"/>
    </row>
    <row r="66" spans="1:23" x14ac:dyDescent="0.25">
      <c r="A66" s="71" t="s">
        <v>61</v>
      </c>
      <c r="B66" s="83">
        <f>SUM(B13,B20,B28,B35,B43,B50,B58,B65)</f>
        <v>0</v>
      </c>
      <c r="C66" s="83">
        <f t="shared" ref="C66:J66" si="11">SUM(C13,C20,C28,C35,C43,C50,C58,C65)</f>
        <v>0</v>
      </c>
      <c r="D66" s="83">
        <f t="shared" si="11"/>
        <v>0</v>
      </c>
      <c r="E66" s="83">
        <f t="shared" si="11"/>
        <v>0</v>
      </c>
      <c r="F66" s="83">
        <f t="shared" si="11"/>
        <v>0</v>
      </c>
      <c r="G66" s="83">
        <f t="shared" si="11"/>
        <v>0</v>
      </c>
      <c r="H66" s="83">
        <f t="shared" si="11"/>
        <v>0</v>
      </c>
      <c r="I66" s="83">
        <f t="shared" si="11"/>
        <v>0</v>
      </c>
      <c r="J66" s="83">
        <f t="shared" si="11"/>
        <v>0</v>
      </c>
      <c r="W66" s="79"/>
    </row>
    <row r="67" spans="1:23" x14ac:dyDescent="0.25">
      <c r="A67" s="71" t="s">
        <v>0</v>
      </c>
      <c r="B67" s="84">
        <f>_xlfn.RANK.EQ(B66,$B$66:$J$66,2)</f>
        <v>1</v>
      </c>
      <c r="C67" s="84">
        <f t="shared" ref="C67:J67" si="12">_xlfn.RANK.EQ(C66,$B$66:$J$66,2)</f>
        <v>1</v>
      </c>
      <c r="D67" s="84">
        <f t="shared" si="12"/>
        <v>1</v>
      </c>
      <c r="E67" s="84">
        <f t="shared" si="12"/>
        <v>1</v>
      </c>
      <c r="F67" s="84">
        <f t="shared" si="12"/>
        <v>1</v>
      </c>
      <c r="G67" s="84">
        <f t="shared" si="12"/>
        <v>1</v>
      </c>
      <c r="H67" s="84">
        <f t="shared" si="12"/>
        <v>1</v>
      </c>
      <c r="I67" s="84">
        <f t="shared" si="12"/>
        <v>1</v>
      </c>
      <c r="J67" s="84">
        <f t="shared" si="12"/>
        <v>1</v>
      </c>
      <c r="K67" s="84"/>
      <c r="W67" s="79"/>
    </row>
    <row r="68" spans="1:23" x14ac:dyDescent="0.25">
      <c r="A68" s="71"/>
      <c r="B68" s="82">
        <f>SUM(B67+0.01)</f>
        <v>1.01</v>
      </c>
      <c r="C68" s="82">
        <f>SUM(C67+0.02)</f>
        <v>1.02</v>
      </c>
      <c r="D68" s="82">
        <f>SUM(D67+0.03)</f>
        <v>1.03</v>
      </c>
      <c r="E68" s="82">
        <f>SUM(E67+0.04)</f>
        <v>1.04</v>
      </c>
      <c r="F68" s="82">
        <f>SUM(F67+0.05)</f>
        <v>1.05</v>
      </c>
      <c r="G68" s="82">
        <f>SUM(G67+0.06)</f>
        <v>1.06</v>
      </c>
      <c r="H68" s="82">
        <f>SUM(H67+0.07)</f>
        <v>1.07</v>
      </c>
      <c r="I68" s="82">
        <f>SUM(I67+0.08)</f>
        <v>1.08</v>
      </c>
      <c r="J68" s="82">
        <f>SUM(J67+0.09)</f>
        <v>1.0900000000000001</v>
      </c>
      <c r="K68" s="82"/>
      <c r="W68" s="79"/>
    </row>
    <row r="69" spans="1:23" x14ac:dyDescent="0.25">
      <c r="A69" s="85"/>
      <c r="B69" s="86"/>
      <c r="C69" s="86"/>
      <c r="D69" s="86"/>
      <c r="E69" s="63"/>
      <c r="H69" s="70"/>
      <c r="I69" s="70"/>
      <c r="Q69" s="79"/>
      <c r="R69" s="79"/>
      <c r="S69" s="79"/>
      <c r="T69" s="79"/>
      <c r="U69" s="79"/>
      <c r="V69" s="79"/>
      <c r="W69" s="79"/>
    </row>
    <row r="70" spans="1:23" x14ac:dyDescent="0.25">
      <c r="A70" s="87" t="s">
        <v>0</v>
      </c>
      <c r="B70" s="88">
        <f>_xlfn.RANK.EQ(B68,$B$68:$J$68,2)</f>
        <v>1</v>
      </c>
      <c r="C70" s="88">
        <f>_xlfn.RANK.EQ(C68,$B$68:$J$68,2)</f>
        <v>2</v>
      </c>
      <c r="D70" s="88">
        <f>_xlfn.RANK.EQ(D68,$B$68:$J$68,2)</f>
        <v>3</v>
      </c>
      <c r="E70" s="88">
        <f t="shared" ref="E70:J70" si="13">_xlfn.RANK.EQ(E68,$B$68:$J$68,2)</f>
        <v>4</v>
      </c>
      <c r="F70" s="88">
        <f t="shared" si="13"/>
        <v>5</v>
      </c>
      <c r="G70" s="88">
        <f t="shared" si="13"/>
        <v>6</v>
      </c>
      <c r="H70" s="88">
        <f t="shared" si="13"/>
        <v>7</v>
      </c>
      <c r="I70" s="88">
        <f t="shared" si="13"/>
        <v>8</v>
      </c>
      <c r="J70" s="88">
        <f t="shared" si="13"/>
        <v>9</v>
      </c>
      <c r="K70" s="89">
        <f>SUM(B66:J66)</f>
        <v>0</v>
      </c>
      <c r="W70" s="79"/>
    </row>
    <row r="71" spans="1:23" x14ac:dyDescent="0.25">
      <c r="E71" s="63"/>
      <c r="H71" s="70"/>
      <c r="I71" s="70"/>
      <c r="W71" s="79"/>
    </row>
    <row r="72" spans="1:23" ht="11.45" customHeight="1" thickBot="1" x14ac:dyDescent="0.3">
      <c r="A72" s="80"/>
      <c r="B72" s="69"/>
      <c r="C72" s="69"/>
      <c r="D72" s="69"/>
      <c r="E72" s="63"/>
      <c r="H72" s="70"/>
      <c r="I72" s="70"/>
      <c r="W72" s="79"/>
    </row>
    <row r="73" spans="1:23" ht="27" customHeight="1" x14ac:dyDescent="0.25">
      <c r="A73" s="55" t="s">
        <v>1</v>
      </c>
      <c r="B73" s="141" t="str">
        <f>IF('IT-konsultlösningar'!B80&gt;750,"Avropet överstiger 750 timmar,",IF(K70=0,"Vinnande anbud",IF(B70='IT-konsultlösningar'!J99,B1,IF(C70='IT-konsultlösningar'!J99,C1,IF(D70='IT-konsultlösningar'!J99,D1,IF(E70='IT-konsultlösningar'!J99,E1,IF(F70='IT-konsultlösningar'!J99,F1,IF(G70='IT-konsultlösningar'!J99,G1,IF(H70='IT-konsultlösningar'!J99,H1,IF(I70='IT-konsultlösningar'!J99,I1,IF(J70='IT-konsultlösningar'!J99,J1,"")))))))))))</f>
        <v>Vinnande anbud</v>
      </c>
      <c r="C73" s="142"/>
      <c r="D73" s="143"/>
      <c r="E73" s="63"/>
      <c r="H73" s="70"/>
      <c r="I73" s="70"/>
      <c r="W73" s="79"/>
    </row>
    <row r="74" spans="1:23" ht="27" customHeight="1" x14ac:dyDescent="0.25">
      <c r="A74" s="55" t="s">
        <v>20</v>
      </c>
      <c r="B74" s="144" t="str">
        <f>IF('IT-konsultlösningar'!B80&gt;750," använd förnyad konkurensutsättning för avrop",IF(K70=0,"",IF(B70='IT-konsultlösningar'!J99,B2,IF(C70='IT-konsultlösningar'!J99,C2,IF(D70='IT-konsultlösningar'!J99,D2,IF(E70='IT-konsultlösningar'!J99,E2,IF(F70='IT-konsultlösningar'!J99,F2,IF(G70='IT-konsultlösningar'!J99,G2,IF(H70='IT-konsultlösningar'!J99,H2,IF(I70='IT-konsultlösningar'!J99,I2,IF(J70='IT-konsultlösningar'!J99,J2,"")))))))))))</f>
        <v/>
      </c>
      <c r="C74" s="145"/>
      <c r="D74" s="146"/>
      <c r="E74" s="63"/>
      <c r="H74" s="70"/>
      <c r="I74" s="70"/>
      <c r="W74" s="79"/>
    </row>
    <row r="75" spans="1:23" ht="27" customHeight="1" x14ac:dyDescent="0.25">
      <c r="A75" s="55" t="s">
        <v>16</v>
      </c>
      <c r="B75" s="144" t="str">
        <f>IF('IT-konsultlösningar'!B80&gt;750," ",IF(K70=0,"",IF(B70='IT-konsultlösningar'!J99,B3,IF(C70='IT-konsultlösningar'!J99,C3,IF(D70='IT-konsultlösningar'!J99,D3,IF(E70='IT-konsultlösningar'!J99,E3,IF(F70='IT-konsultlösningar'!J99,F3,IF(G70='IT-konsultlösningar'!J99,G3,IF(H70='IT-konsultlösningar'!J99,H3,IF(I70='IT-konsultlösningar'!J99,I3,IF(J70='IT-konsultlösningar'!J99,J3,"")))))))))))</f>
        <v/>
      </c>
      <c r="C75" s="145"/>
      <c r="D75" s="146"/>
      <c r="E75" s="63"/>
      <c r="H75" s="70"/>
      <c r="I75" s="70"/>
      <c r="W75" s="79"/>
    </row>
    <row r="76" spans="1:23" ht="27" customHeight="1" x14ac:dyDescent="0.25">
      <c r="A76" s="55" t="s">
        <v>17</v>
      </c>
      <c r="B76" s="144" t="str">
        <f>IF('IT-konsultlösningar'!B80&gt;750," ",IF(K70=0,"",IF(B70='IT-konsultlösningar'!J99,B4,IF(C70='IT-konsultlösningar'!J99,C4,IF(D70='IT-konsultlösningar'!J99,D4,IF(E70='IT-konsultlösningar'!J99,E4,IF(F70='IT-konsultlösningar'!J99,F4,IF(G70='IT-konsultlösningar'!J99,G4,IF(H70='IT-konsultlösningar'!J99,H4,IF(I70='IT-konsultlösningar'!J99,I4,IF(J70='IT-konsultlösningar'!J99,J4,"")))))))))))</f>
        <v/>
      </c>
      <c r="C76" s="145"/>
      <c r="D76" s="146"/>
      <c r="E76" s="90"/>
      <c r="F76" s="90"/>
      <c r="H76" s="70"/>
      <c r="I76" s="70"/>
      <c r="W76" s="79"/>
    </row>
    <row r="77" spans="1:23" ht="27" customHeight="1" thickBot="1" x14ac:dyDescent="0.45">
      <c r="A77" s="55" t="s">
        <v>18</v>
      </c>
      <c r="B77" s="138" t="str">
        <f>IF('IT-konsultlösningar'!B80&gt;750," ",IF(K70=0,"",IF(B70='IT-konsultlösningar'!J99,B5,IF(C70='IT-konsultlösningar'!J99,C5,IF(D70='IT-konsultlösningar'!J99,D5,IF(E70='IT-konsultlösningar'!J99,E5,IF(F70='IT-konsultlösningar'!J99,F5,IF(G70='IT-konsultlösningar'!J99,G5,IF(H70='IT-konsultlösningar'!J99,H5,IF(I70='IT-konsultlösningar'!J99,I5,IF(J70='IT-konsultlösningar'!J99,J5,"")))))))))))</f>
        <v/>
      </c>
      <c r="C77" s="139"/>
      <c r="D77" s="140"/>
      <c r="E77" s="134">
        <f>IF('IT-konsultlösningar'!B80&gt;750,"",IF(B70='IT-konsultlösningar'!J99,B66,IF(C70='IT-konsultlösningar'!J99,C66,IF(D70='IT-konsultlösningar'!J99,D66,IF(E70='IT-konsultlösningar'!J99,E66,IF(F70='IT-konsultlösningar'!J99,F66,IF(G70='IT-konsultlösningar'!J99,G66,IF(H70='IT-konsultlösningar'!J99,H66,IF(I70='IT-konsultlösningar'!J99,I66,IF(J70='IT-konsultlösningar'!J99,J66,""))))))))))</f>
        <v>0</v>
      </c>
      <c r="F77" s="135"/>
      <c r="H77" s="70"/>
      <c r="I77" s="70"/>
      <c r="W77" s="79"/>
    </row>
    <row r="78" spans="1:23" ht="21" x14ac:dyDescent="0.35">
      <c r="A78" s="91" t="s">
        <v>28</v>
      </c>
      <c r="E78" s="63"/>
      <c r="H78" s="70"/>
      <c r="I78" s="70"/>
      <c r="W78" s="79"/>
    </row>
    <row r="79" spans="1:23" x14ac:dyDescent="0.25">
      <c r="A79" s="64"/>
      <c r="B79" s="147" t="s">
        <v>11</v>
      </c>
      <c r="C79" s="148"/>
      <c r="D79" s="64" t="s">
        <v>10</v>
      </c>
      <c r="E79" s="63"/>
      <c r="H79" s="70"/>
      <c r="I79" s="70"/>
      <c r="K79" s="79"/>
      <c r="L79" s="79"/>
      <c r="M79" s="79"/>
      <c r="N79" s="79"/>
      <c r="O79" s="79"/>
      <c r="P79" s="79"/>
      <c r="W79" s="79"/>
    </row>
    <row r="80" spans="1:23" x14ac:dyDescent="0.25">
      <c r="A80" s="64" t="s">
        <v>4</v>
      </c>
      <c r="B80" s="136" t="str">
        <f>IF('IT-konsultlösningar'!B80&gt;750,"",IF(K70=0,"",IF(B70=1,B1,IF(C70=1,C1,IF(D70=1,D1,IF(E70=1,E1,IF(F70=1,F1,IF(G70=1,G1,IF(H70=1,H1,IF(I70=1,I1,IF(J70=1,J1,"")))))))))))</f>
        <v/>
      </c>
      <c r="C80" s="137"/>
      <c r="D80" s="92">
        <f>IF('IT-konsultlösningar'!B80&gt;750,"",IF(B70=1,B66,IF(C70=1,C66,IF(D70=1,D66,IF(E70=1,E66,IF(F70=1,F66,IF(G70=1,G66,IF(H70=1,H66,IF(I70=1,I66,IF(J70=1,J66,""))))))))))</f>
        <v>0</v>
      </c>
      <c r="E80" s="63"/>
      <c r="H80" s="70"/>
      <c r="I80" s="70"/>
    </row>
    <row r="81" spans="1:9" x14ac:dyDescent="0.25">
      <c r="A81" s="64" t="s">
        <v>5</v>
      </c>
      <c r="B81" s="136" t="str">
        <f>IF('IT-konsultlösningar'!B80&gt;750,"",IF(K70=0,"",IF(B70=2,B1,IF(C70=2,C1,IF(D70=2,D1,IF(E70=2,E1,IF(F70=2,F1,IF(G70=2,G1,IF(H70=2,H1,IF(I70=2,I1,IF(J70=2,J1,"")))))))))))</f>
        <v/>
      </c>
      <c r="C81" s="137"/>
      <c r="D81" s="92">
        <f>IF('IT-konsultlösningar'!B80&gt;750,"",IF(B70=2,B66,IF(C70=2,C66,IF(D70=2,D66,IF(E70=2,E66,IF(F70=2,F66,IF(G70=2,G66,IF(H70=2,H66,IF(I70=2,I66,IF(J70=2,J66,""))))))))))</f>
        <v>0</v>
      </c>
      <c r="E81" s="63"/>
      <c r="H81" s="70"/>
      <c r="I81" s="70"/>
    </row>
    <row r="82" spans="1:9" x14ac:dyDescent="0.25">
      <c r="A82" s="64" t="s">
        <v>6</v>
      </c>
      <c r="B82" s="136" t="str">
        <f>IF('IT-konsultlösningar'!B80&gt;750,"",IF(K70=0,"",IF(B70=3,B1,IF(C70=3,C1,IF(D70=3,D1,IF(E70=3,E1,IF(F70=3,F1,IF(G70=3,G1,IF(H70=3,H1,IF(I70=3,I1,IF(J70=3,J1,"")))))))))))</f>
        <v/>
      </c>
      <c r="C82" s="137"/>
      <c r="D82" s="92">
        <f>IF('IT-konsultlösningar'!B80&gt;750,"",IF(B70=3,B66,IF(C70=3,C66,IF(D70=3,D66,IF(E70=3,E66,IF(F70=3,F66,IF(G70=3,G66,IF(H70=3,H66,IF(I70=3,I66,IF(J70=3,J66,""))))))))))</f>
        <v>0</v>
      </c>
      <c r="E82" s="63"/>
      <c r="H82" s="70"/>
      <c r="I82" s="70"/>
    </row>
    <row r="83" spans="1:9" x14ac:dyDescent="0.25">
      <c r="A83" s="64" t="s">
        <v>31</v>
      </c>
      <c r="B83" s="136" t="str">
        <f>IF('IT-konsultlösningar'!B80&gt;750,"",IF(K70=0,"",IF(B70=4,B1,IF(C70=4,C1,IF(D70=4,D1,IF(E70=4,E1,IF(F70=4,F1,IF(G70=4,G1,IF(H70=4,H1,IF(I70=4,I1,IF(J70=4,J1,"")))))))))))</f>
        <v/>
      </c>
      <c r="C83" s="137"/>
      <c r="D83" s="92">
        <f>IF('IT-konsultlösningar'!B80&gt;750,"",IF(B70=4,B66,IF(C70=4,C66,IF(D70=4,D66,IF(E70=4,E66,IF(F70=4,F66,IF(G70=4,G66,IF(H70=4,H66,IF(I70=4,I66,IF(J70=4,J66,""))))))))))</f>
        <v>0</v>
      </c>
      <c r="E83" s="63"/>
      <c r="H83" s="70"/>
      <c r="I83" s="70"/>
    </row>
    <row r="84" spans="1:9" x14ac:dyDescent="0.25">
      <c r="A84" s="64" t="s">
        <v>32</v>
      </c>
      <c r="B84" s="136" t="str">
        <f>IF('IT-konsultlösningar'!B80&gt;750,"",IF(K70=0,"",IF(B70=5,B1,IF(C70=5,C1,IF(D70=5,D1,IF(E70=5,E1,IF(F70=5,F1,IF(G70=5,G1,IF(H70=5,H1,IF(I70=5,I1,IF(J70=5,J1,"")))))))))))</f>
        <v/>
      </c>
      <c r="C84" s="137"/>
      <c r="D84" s="92">
        <f>IF('IT-konsultlösningar'!B80&gt;750,"",IF(B70=5,B66,IF(C70=5,C66,IF(D70=5,D66,IF(E70=5,E66,IF(F70=5,F66,IF(G70=5,G66,IF(H70=5,H66,IF(I70=5,I66,IF(J70=5,J66,""))))))))))</f>
        <v>0</v>
      </c>
      <c r="E84" s="63"/>
      <c r="H84" s="70"/>
      <c r="I84" s="70"/>
    </row>
    <row r="85" spans="1:9" x14ac:dyDescent="0.25">
      <c r="A85" s="64" t="s">
        <v>33</v>
      </c>
      <c r="B85" s="136" t="str">
        <f>IF('IT-konsultlösningar'!B80&gt;750,"",IF(K70=0,"",IF(B70=6,B1,IF(C70=6,C1,IF(D70=6,D1,IF(E70=6,E1,IF(F70=6,F1,IF(G70=6,G1,IF(H70=6,H1,IF(I70=6,I1,IF(J70=6,J1,"")))))))))))</f>
        <v/>
      </c>
      <c r="C85" s="137"/>
      <c r="D85" s="92">
        <f>IF('IT-konsultlösningar'!B80&gt;750,"",IF(B70=6,B66,IF(C70=6,C66,IF(D70=6,D66,IF(E70=6,E66,IF(F70=6,F66,IF(G70=6,G66,IF(H70=6,H66,IF(I70=6,I66,IF(J70=6,J66,""))))))))))</f>
        <v>0</v>
      </c>
      <c r="E85" s="63"/>
      <c r="H85" s="70"/>
      <c r="I85" s="70"/>
    </row>
    <row r="86" spans="1:9" x14ac:dyDescent="0.25">
      <c r="A86" s="64" t="s">
        <v>44</v>
      </c>
      <c r="B86" s="136" t="str">
        <f>IF('IT-konsultlösningar'!B80&gt;750,"",IF(K70=0,"",IF(B70=7,B1,IF(C70=7,C1,IF(D70=7,D1,IF(E70=7,E1,IF(F70=7,F1,IF(G70=7,G1,IF(H70=7,H1,IF(I70=7,I1,IF(J70=7,J1,"")))))))))))</f>
        <v/>
      </c>
      <c r="C86" s="137"/>
      <c r="D86" s="92">
        <f>IF('IT-konsultlösningar'!B80&gt;750,"",IF(B70=7,B66,IF(C70=7,C66,IF(D70=7,D66,IF(E70=7,E66,IF(F70=7,F66,IF(G70=7,G66,IF(H70=7,H66,IF(I70=7,I66,IF(J70=7,J66,""))))))))))</f>
        <v>0</v>
      </c>
      <c r="E86" s="63"/>
      <c r="H86" s="70"/>
      <c r="I86" s="70"/>
    </row>
    <row r="87" spans="1:9" x14ac:dyDescent="0.25">
      <c r="A87" s="64" t="s">
        <v>45</v>
      </c>
      <c r="B87" s="136" t="str">
        <f>IF('IT-konsultlösningar'!B80&gt;750,"",IF(K70=0,"",IF(B70=8,B1,IF(C70=8,C1,IF(D70=8,D1,IF(E70=8,E1,IF(F70=8,F1,IF(G70=8,G1,IF(H70=8,H1,IF(I70=8,I1,IF(J70=8,J1,"")))))))))))</f>
        <v/>
      </c>
      <c r="C87" s="137"/>
      <c r="D87" s="92">
        <f>IF('IT-konsultlösningar'!B80&gt;750,"",IF(B70=8,B66,IF(C70=8,C66,IF(D70=8,D66,IF(E70=8,E66,IF(F70=8,F66,IF(G70=8,G66,IF(H70=8,H66,IF(I70=8,I66,IF(J70=8,J66,""))))))))))</f>
        <v>0</v>
      </c>
      <c r="E87" s="63"/>
    </row>
    <row r="88" spans="1:9" x14ac:dyDescent="0.25">
      <c r="A88" s="64" t="s">
        <v>46</v>
      </c>
      <c r="B88" s="136" t="str">
        <f>IF('IT-konsultlösningar'!B80&gt;750,"",IF(K70=0,"",IF(B70=9,B1,IF(C70=9,C1,IF(D70=9,D1,IF(E70=9,E1,IF(F70=9,F1,IF(G70=9,G1,IF(H70=9,H1,IF(I70=9,I1,IF(J70=9,J1,"")))))))))))</f>
        <v/>
      </c>
      <c r="C88" s="137"/>
      <c r="D88" s="92">
        <f>IF('IT-konsultlösningar'!B80&gt;750,"",IF(B70=89,B66,IF(C70=9,C66,IF(D70=9,D66,IF(E70=9,E66,IF(F70=9,F66,IF(G70=9,G66,IF(H70=9,H66,IF(I70=9,I66,IF(J70=9,J66,""))))))))))</f>
        <v>0</v>
      </c>
    </row>
    <row r="89" spans="1:9" x14ac:dyDescent="0.25">
      <c r="A89" s="93"/>
      <c r="B89" s="93"/>
      <c r="C89" s="93"/>
      <c r="D89" s="93"/>
      <c r="E89" s="63"/>
    </row>
    <row r="90" spans="1:9" x14ac:dyDescent="0.25">
      <c r="A90" s="93"/>
      <c r="B90" s="93"/>
      <c r="C90" s="93"/>
      <c r="E90" s="63"/>
    </row>
    <row r="91" spans="1:9" x14ac:dyDescent="0.25">
      <c r="A91" s="93"/>
      <c r="B91" s="93"/>
      <c r="C91" s="93"/>
      <c r="E91" s="63"/>
    </row>
    <row r="92" spans="1:9" x14ac:dyDescent="0.25">
      <c r="A92" s="93"/>
      <c r="B92" s="93"/>
      <c r="C92" s="93"/>
      <c r="E92" s="63"/>
    </row>
    <row r="93" spans="1:9" x14ac:dyDescent="0.25">
      <c r="A93" s="93"/>
      <c r="B93" s="93"/>
      <c r="C93" s="93"/>
      <c r="E93" s="63"/>
    </row>
    <row r="94" spans="1:9" x14ac:dyDescent="0.25">
      <c r="A94" s="93"/>
      <c r="B94" s="93"/>
      <c r="C94" s="93"/>
      <c r="E94" s="63"/>
    </row>
    <row r="95" spans="1:9" x14ac:dyDescent="0.25">
      <c r="A95" s="93"/>
      <c r="B95" s="93"/>
      <c r="C95" s="93"/>
      <c r="E95" s="63"/>
    </row>
    <row r="96" spans="1:9" x14ac:dyDescent="0.25">
      <c r="A96" s="93"/>
      <c r="B96" s="93"/>
      <c r="C96" s="93"/>
      <c r="E96" s="63"/>
    </row>
    <row r="97" spans="1:5" x14ac:dyDescent="0.25">
      <c r="A97" s="93"/>
      <c r="B97" s="93"/>
      <c r="C97" s="93"/>
      <c r="E97" s="63"/>
    </row>
    <row r="98" spans="1:5" x14ac:dyDescent="0.25">
      <c r="A98" s="93"/>
      <c r="B98" s="93"/>
      <c r="C98" s="93"/>
      <c r="E98" s="63"/>
    </row>
    <row r="99" spans="1:5" x14ac:dyDescent="0.25">
      <c r="A99" s="93"/>
      <c r="B99" s="93"/>
      <c r="C99" s="93"/>
      <c r="E99" s="63"/>
    </row>
    <row r="100" spans="1:5" x14ac:dyDescent="0.25">
      <c r="A100" s="93"/>
      <c r="B100" s="93"/>
      <c r="C100" s="93"/>
      <c r="E100" s="63"/>
    </row>
    <row r="101" spans="1:5" x14ac:dyDescent="0.25">
      <c r="A101" s="93"/>
      <c r="B101" s="93"/>
      <c r="C101" s="93"/>
      <c r="E101" s="63"/>
    </row>
    <row r="102" spans="1:5" x14ac:dyDescent="0.25">
      <c r="A102" s="93"/>
      <c r="B102" s="93"/>
      <c r="C102" s="93"/>
      <c r="E102" s="63"/>
    </row>
    <row r="103" spans="1:5" x14ac:dyDescent="0.25">
      <c r="A103" s="93"/>
      <c r="B103" s="93"/>
      <c r="C103" s="93"/>
      <c r="E103" s="63"/>
    </row>
  </sheetData>
  <sheetProtection algorithmName="SHA-512" hashValue="Nz8mHNw4Euc3omiSfoxnuBNaaGgavLJITcCHt3iuiCyawaQyJOb+vPYGrhwqFiN3yhNd9xgM8IkWajf7GmaDfA==" saltValue="ICWkWbTC/gRLee/rpyG6sg==" spinCount="100000" sheet="1" objects="1" scenarios="1"/>
  <mergeCells count="16">
    <mergeCell ref="E77:F77"/>
    <mergeCell ref="B88:C88"/>
    <mergeCell ref="B77:D77"/>
    <mergeCell ref="B73:D73"/>
    <mergeCell ref="B74:D74"/>
    <mergeCell ref="B75:D75"/>
    <mergeCell ref="B76:D76"/>
    <mergeCell ref="B80:C80"/>
    <mergeCell ref="B79:C79"/>
    <mergeCell ref="B81:C81"/>
    <mergeCell ref="B82:C82"/>
    <mergeCell ref="B83:C83"/>
    <mergeCell ref="B84:C84"/>
    <mergeCell ref="B85:C85"/>
    <mergeCell ref="B86:C86"/>
    <mergeCell ref="B87:C87"/>
  </mergeCells>
  <phoneticPr fontId="18" type="noConversion"/>
  <dataValidations count="1">
    <dataValidation errorStyle="warning" allowBlank="1" showInputMessage="1" showErrorMessage="1" sqref="B73:B77" xr:uid="{00000000-0002-0000-0200-000002000000}"/>
  </dataValidations>
  <hyperlinks>
    <hyperlink ref="D5" r:id="rId1" xr:uid="{430E2019-1A43-4982-9606-4508460FF7EF}"/>
    <hyperlink ref="I5" r:id="rId2" xr:uid="{05DADB5D-B546-468E-ABA4-9EBA1AD8A2CD}"/>
    <hyperlink ref="J5" r:id="rId3" display="mailto:avrop.itkonsult@knowit.se" xr:uid="{98927EBF-92D3-4266-8C61-3945E431E7E8}"/>
  </hyperlinks>
  <pageMargins left="0.62992125984251968" right="0.62992125984251968" top="0.74803149606299213" bottom="0.74803149606299213" header="0.31496062992125984" footer="0.31496062992125984"/>
  <pageSetup paperSize="9" scale="47" fitToHeight="0"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3725D-662F-44C0-AFA8-9CFCE5E998C9}">
  <dimension ref="A1:A17"/>
  <sheetViews>
    <sheetView workbookViewId="0">
      <selection activeCell="M10" sqref="M10"/>
    </sheetView>
  </sheetViews>
  <sheetFormatPr defaultRowHeight="13.5" x14ac:dyDescent="0.25"/>
  <sheetData>
    <row r="1" spans="1:1" ht="15.75" x14ac:dyDescent="0.25">
      <c r="A1" s="51" t="s">
        <v>74</v>
      </c>
    </row>
    <row r="2" spans="1:1" ht="15.75" x14ac:dyDescent="0.25">
      <c r="A2" s="51" t="s">
        <v>75</v>
      </c>
    </row>
    <row r="3" spans="1:1" ht="15.75" x14ac:dyDescent="0.25">
      <c r="A3" s="51" t="s">
        <v>62</v>
      </c>
    </row>
    <row r="4" spans="1:1" ht="15.75" x14ac:dyDescent="0.25">
      <c r="A4" s="51" t="s">
        <v>63</v>
      </c>
    </row>
    <row r="5" spans="1:1" ht="15.75" x14ac:dyDescent="0.25">
      <c r="A5" s="51" t="s">
        <v>64</v>
      </c>
    </row>
    <row r="6" spans="1:1" ht="15.75" x14ac:dyDescent="0.25">
      <c r="A6" s="51" t="s">
        <v>65</v>
      </c>
    </row>
    <row r="7" spans="1:1" ht="15.75" x14ac:dyDescent="0.25">
      <c r="A7" s="51" t="s">
        <v>66</v>
      </c>
    </row>
    <row r="8" spans="1:1" ht="15.75" x14ac:dyDescent="0.25">
      <c r="A8" s="51" t="s">
        <v>67</v>
      </c>
    </row>
    <row r="9" spans="1:1" ht="15.75" x14ac:dyDescent="0.25">
      <c r="A9" s="51" t="s">
        <v>68</v>
      </c>
    </row>
    <row r="10" spans="1:1" ht="15.75" x14ac:dyDescent="0.25">
      <c r="A10" s="51" t="s">
        <v>69</v>
      </c>
    </row>
    <row r="11" spans="1:1" ht="15.75" x14ac:dyDescent="0.25">
      <c r="A11" s="51" t="s">
        <v>77</v>
      </c>
    </row>
    <row r="12" spans="1:1" ht="15.75" x14ac:dyDescent="0.25">
      <c r="A12" s="51" t="s">
        <v>76</v>
      </c>
    </row>
    <row r="13" spans="1:1" ht="15.75" x14ac:dyDescent="0.3">
      <c r="A13" s="52"/>
    </row>
    <row r="14" spans="1:1" ht="15.75" x14ac:dyDescent="0.25">
      <c r="A14" s="51" t="s">
        <v>70</v>
      </c>
    </row>
    <row r="15" spans="1:1" ht="15.75" x14ac:dyDescent="0.25">
      <c r="A15" s="51" t="s">
        <v>71</v>
      </c>
    </row>
    <row r="16" spans="1:1" ht="15.75" x14ac:dyDescent="0.25">
      <c r="A16" s="51" t="s">
        <v>72</v>
      </c>
    </row>
    <row r="17" spans="1:1" ht="15.75" x14ac:dyDescent="0.25">
      <c r="A17" s="51"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IT-konsultlösningar</vt:lpstr>
      <vt:lpstr>Prismatris </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Erik Baggström</cp:lastModifiedBy>
  <cp:lastPrinted>2021-02-01T11:21:33Z</cp:lastPrinted>
  <dcterms:created xsi:type="dcterms:W3CDTF">2016-05-19T07:07:08Z</dcterms:created>
  <dcterms:modified xsi:type="dcterms:W3CDTF">2024-05-20T06:56:42Z</dcterms:modified>
</cp:coreProperties>
</file>