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U:\Kaffe- och vattenautomater 2023\3 Förvaltning\14 Prisjusteringar och sortimentändringar\Endast sortimentändring\Café Bar\2025-02-24\"/>
    </mc:Choice>
  </mc:AlternateContent>
  <xr:revisionPtr revIDLastSave="0" documentId="13_ncr:1_{456BD4B2-7053-488B-87F7-8FBEF5F55E69}" xr6:coauthVersionLast="47" xr6:coauthVersionMax="47" xr10:uidLastSave="{00000000-0000-0000-0000-000000000000}"/>
  <bookViews>
    <workbookView xWindow="28680" yWindow="-120" windowWidth="29040" windowHeight="15720" tabRatio="943" firstSheet="2" activeTab="9" xr2:uid="{00000000-000D-0000-FFFF-FFFF00000000}"/>
  </bookViews>
  <sheets>
    <sheet name="Hyra och köp vattenautomater" sheetId="1" r:id="rId1"/>
    <sheet name="Underskåp vattenautomater" sheetId="13" state="hidden" r:id="rId2"/>
    <sheet name="Service vattenautomater" sheetId="2" r:id="rId3"/>
    <sheet name="Övrigt sortiment varor (vatten)" sheetId="3" r:id="rId4"/>
    <sheet name="Övriga automater (vatten)" sheetId="4" state="hidden" r:id="rId5"/>
    <sheet name="Hyra och köp kaffeautomater" sheetId="9" r:id="rId6"/>
    <sheet name="Varor (kaffe)" sheetId="6" r:id="rId7"/>
    <sheet name="Underskåp kaffeautomater" sheetId="14" r:id="rId8"/>
    <sheet name="Service kaffeautomater" sheetId="5" r:id="rId9"/>
    <sheet name="Övrigt sortiment varor (kaffe)" sheetId="7" r:id="rId10"/>
    <sheet name="Övriga automater (kaffe)" sheetId="8" r:id="rId11"/>
  </sheets>
  <definedNames>
    <definedName name="_xlnm.Print_Area" localSheetId="6">'Varor (kaffe)'!$A$1:$U$38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7" l="1"/>
  <c r="N77" i="7" l="1"/>
  <c r="O75" i="7"/>
  <c r="N75" i="7" s="1"/>
  <c r="O76" i="7"/>
  <c r="N76" i="7" s="1"/>
  <c r="O77" i="7"/>
  <c r="O78" i="7"/>
  <c r="N78" i="7" s="1"/>
  <c r="O79" i="7"/>
  <c r="N79" i="7" s="1"/>
  <c r="O80" i="7"/>
  <c r="N80" i="7" s="1"/>
  <c r="O74" i="7"/>
  <c r="N74" i="7" s="1"/>
  <c r="P16" i="6"/>
  <c r="P14" i="6"/>
  <c r="P5" i="6"/>
  <c r="P6" i="6"/>
  <c r="P7" i="6"/>
  <c r="P8" i="6"/>
  <c r="P9" i="6"/>
  <c r="P10" i="6"/>
  <c r="P11" i="6"/>
  <c r="P12" i="6"/>
  <c r="P13" i="6"/>
  <c r="P4" i="6"/>
  <c r="Q5" i="6"/>
  <c r="Q6" i="6"/>
  <c r="Q7" i="6"/>
  <c r="Q8" i="6"/>
  <c r="Q9" i="6"/>
  <c r="Q10" i="6"/>
  <c r="Q11" i="6"/>
  <c r="Q12" i="6"/>
  <c r="Q13" i="6"/>
  <c r="Q14" i="6"/>
  <c r="Q15" i="6"/>
  <c r="P15" i="6" s="1"/>
  <c r="Q16" i="6"/>
  <c r="Q4" i="6"/>
  <c r="O14" i="6"/>
  <c r="L20" i="7" l="1"/>
  <c r="L19" i="7"/>
  <c r="L18" i="7"/>
  <c r="L17" i="7"/>
  <c r="N16" i="6"/>
  <c r="M16" i="6"/>
  <c r="N15" i="6"/>
  <c r="M15" i="6"/>
  <c r="N14" i="6"/>
  <c r="M14" i="6"/>
  <c r="N5" i="6"/>
  <c r="M5" i="6" s="1"/>
  <c r="N6" i="6"/>
  <c r="M6" i="6" s="1"/>
  <c r="N7" i="6"/>
  <c r="M7" i="6" s="1"/>
  <c r="N8" i="6"/>
  <c r="M8" i="6" s="1"/>
  <c r="N9" i="6"/>
  <c r="M9" i="6" s="1"/>
  <c r="M10" i="6"/>
  <c r="N10" i="6"/>
  <c r="N11" i="6"/>
  <c r="M11" i="6" s="1"/>
  <c r="N12" i="6"/>
  <c r="M12" i="6" s="1"/>
  <c r="N13" i="6"/>
  <c r="M13" i="6" s="1"/>
  <c r="N4" i="6"/>
  <c r="M4" i="6" s="1"/>
  <c r="I73" i="7"/>
  <c r="I72" i="7"/>
  <c r="I71" i="7"/>
  <c r="I70" i="7"/>
  <c r="H69" i="7"/>
  <c r="I69" i="7" s="1"/>
  <c r="H68" i="7"/>
  <c r="I68" i="7" s="1"/>
  <c r="H67" i="7"/>
  <c r="I67" i="7" s="1"/>
  <c r="H66" i="7"/>
  <c r="I66" i="7" s="1"/>
  <c r="H65" i="7"/>
  <c r="I65" i="7" s="1"/>
  <c r="H64" i="7"/>
  <c r="I64" i="7" s="1"/>
  <c r="H63" i="7"/>
  <c r="I63" i="7" s="1"/>
  <c r="H62" i="7"/>
  <c r="I62" i="7" s="1"/>
  <c r="H61" i="7"/>
  <c r="I61" i="7" s="1"/>
  <c r="I60" i="7"/>
  <c r="H59" i="7"/>
  <c r="I59" i="7" s="1"/>
  <c r="O59" i="7" s="1"/>
  <c r="N59" i="7" s="1"/>
  <c r="H58" i="7"/>
  <c r="I58" i="7" s="1"/>
  <c r="O58" i="7" s="1"/>
  <c r="N58" i="7" s="1"/>
  <c r="I57" i="7"/>
  <c r="I56" i="7"/>
  <c r="I55" i="7"/>
  <c r="I54" i="7"/>
  <c r="I53" i="7"/>
  <c r="I52" i="7"/>
  <c r="I51" i="7"/>
  <c r="I50" i="7"/>
  <c r="I49" i="7"/>
  <c r="I48" i="7"/>
  <c r="I47" i="7"/>
  <c r="I46" i="7"/>
  <c r="I45" i="7"/>
  <c r="I44" i="7"/>
  <c r="I43" i="7"/>
  <c r="I42" i="7"/>
  <c r="I41" i="7"/>
  <c r="H4" i="7"/>
  <c r="I4" i="3"/>
  <c r="J33" i="6"/>
  <c r="J32" i="6"/>
  <c r="J29" i="6"/>
  <c r="J11" i="6"/>
  <c r="J9" i="6"/>
  <c r="J8" i="6"/>
  <c r="J6" i="6"/>
  <c r="J5" i="6"/>
  <c r="J4" i="6"/>
  <c r="K17" i="7" l="1"/>
  <c r="O17" i="7"/>
  <c r="N17" i="7" s="1"/>
  <c r="K18" i="7"/>
  <c r="O18" i="7"/>
  <c r="N18" i="7" s="1"/>
  <c r="K19" i="7"/>
  <c r="O19" i="7"/>
  <c r="N19" i="7" s="1"/>
  <c r="K20" i="7"/>
  <c r="O20" i="7"/>
  <c r="N20" i="7" s="1"/>
</calcChain>
</file>

<file path=xl/sharedStrings.xml><?xml version="1.0" encoding="utf-8"?>
<sst xmlns="http://schemas.openxmlformats.org/spreadsheetml/2006/main" count="1382" uniqueCount="563">
  <si>
    <t>Benämning</t>
  </si>
  <si>
    <t>Enhet (kvantitet)</t>
  </si>
  <si>
    <t>Fullservice</t>
  </si>
  <si>
    <t>Position i varukorg</t>
  </si>
  <si>
    <t>Vara</t>
  </si>
  <si>
    <t>Artikelbenämning</t>
  </si>
  <si>
    <t>st</t>
  </si>
  <si>
    <t>Artikelnummer</t>
  </si>
  <si>
    <t>Kolsyreflaska</t>
  </si>
  <si>
    <t>kg</t>
  </si>
  <si>
    <t>Hygienisk service</t>
  </si>
  <si>
    <t>Kg</t>
  </si>
  <si>
    <t>Kaffe</t>
  </si>
  <si>
    <t>Hela bönor</t>
  </si>
  <si>
    <t>Mörkrost</t>
  </si>
  <si>
    <t>Pris/kg ska anges</t>
  </si>
  <si>
    <t>Mellanrost</t>
  </si>
  <si>
    <t>Espresso</t>
  </si>
  <si>
    <t>Malda bönor</t>
  </si>
  <si>
    <t>Instant</t>
  </si>
  <si>
    <t>Te</t>
  </si>
  <si>
    <t>Svart</t>
  </si>
  <si>
    <t>Smaksatt</t>
  </si>
  <si>
    <t>Rött</t>
  </si>
  <si>
    <t>Grönt</t>
  </si>
  <si>
    <t>Ört</t>
  </si>
  <si>
    <t>Choklad</t>
  </si>
  <si>
    <t>Styck</t>
  </si>
  <si>
    <t>Mjölkdryck</t>
  </si>
  <si>
    <t>Ekologisk</t>
  </si>
  <si>
    <t>Tetra</t>
  </si>
  <si>
    <t>Laktosfri</t>
  </si>
  <si>
    <t>Mjölkpulver</t>
  </si>
  <si>
    <t>Socker</t>
  </si>
  <si>
    <t>Strösocker</t>
  </si>
  <si>
    <t>Strösocker, ekologisk produktion</t>
  </si>
  <si>
    <t>Portionsförpackat</t>
  </si>
  <si>
    <t>Strö/bit</t>
  </si>
  <si>
    <t>Honung</t>
  </si>
  <si>
    <t>Flytande</t>
  </si>
  <si>
    <t>g</t>
  </si>
  <si>
    <t>Sötningsmedel</t>
  </si>
  <si>
    <t>Pris per 50 gr ska anges</t>
  </si>
  <si>
    <t>Förpackning</t>
  </si>
  <si>
    <t>Pappmugg</t>
  </si>
  <si>
    <t>ca 20-30 cl</t>
  </si>
  <si>
    <t>Pris per 1 000 styck ska anges</t>
  </si>
  <si>
    <t>ca 10-12 cl</t>
  </si>
  <si>
    <t>Rörpinne/sked</t>
  </si>
  <si>
    <t>Ska passa offererad mugg 20-30 cl</t>
  </si>
  <si>
    <t>Kaffe (övriga varumärken)</t>
  </si>
  <si>
    <t>Te (övriga smaker och varumärken)</t>
  </si>
  <si>
    <t>Mjölkpulver (övriga varumärken)</t>
  </si>
  <si>
    <t>Chokladpulver (övriga varumärken)</t>
  </si>
  <si>
    <t>Chokladpulver för automatbruk</t>
  </si>
  <si>
    <t>Övriga bägare som uppfyller kraven i upphandlingen</t>
  </si>
  <si>
    <t>Bryggfilter till kaffebryggare</t>
  </si>
  <si>
    <t>Termos anpassade för kaffeautomater, som passar offererad automat</t>
  </si>
  <si>
    <t>Termosbryggare</t>
  </si>
  <si>
    <t>Urnbryggare</t>
  </si>
  <si>
    <t>Förpackningsstorlek (minsta beställningsbara enhet)</t>
  </si>
  <si>
    <t>Klassisk smak såsom Earl Grey, English breakfast tea eller likvärdig.</t>
  </si>
  <si>
    <t>Klassisk smak, såsom Earl Grey, English breakfast tea eller likvärdig.</t>
  </si>
  <si>
    <t>Liten modell 80-160 koppar/fyllning</t>
  </si>
  <si>
    <t>Mellan modell 161 - 300 koppar/fyllning</t>
  </si>
  <si>
    <t>Stor modell &gt; 300 koppar/fyllning</t>
  </si>
  <si>
    <t>Liten modell 80-160 koppar/fyllning, automatmalet</t>
  </si>
  <si>
    <t xml:space="preserve">Liten modell 80-160 koppar/fyllning, espressobönor </t>
  </si>
  <si>
    <t>Mellan modell 161 - 300 koppar/fyllning, hela bönor</t>
  </si>
  <si>
    <t>Mellan modell 161 - 300 koppar/fyllning, espressobönor</t>
  </si>
  <si>
    <t>Mellan modell 161 - 300 koppar/fyllning, hela bönor och espressobönor</t>
  </si>
  <si>
    <t>Stor modell &gt; 300 koppar/fyllning, espressobönor</t>
  </si>
  <si>
    <t>Stor modell &gt; 300 koppar/fyllning, hela bönor och espressobönor</t>
  </si>
  <si>
    <t>Pris per liter ska anges</t>
  </si>
  <si>
    <t>Takpris per månad per vattenautomat</t>
  </si>
  <si>
    <t>Hyra och köp vattenautomater</t>
  </si>
  <si>
    <t>Kylkapacitet</t>
  </si>
  <si>
    <t>Modellbetckning</t>
  </si>
  <si>
    <t>Takpris köp</t>
  </si>
  <si>
    <t>Takpris hyra per månad för hyresperiod om 12 månader</t>
  </si>
  <si>
    <t>Takpris hyra per månad för hyresperiod om 24 månader</t>
  </si>
  <si>
    <t>Takpris hyra per månad för hyresperiod om 36 månader</t>
  </si>
  <si>
    <t>Takpris hyra per månad för hyresperiod om 48 månader</t>
  </si>
  <si>
    <t>Underskåp vattenautomater</t>
  </si>
  <si>
    <t xml:space="preserve">Modellbeteckning </t>
  </si>
  <si>
    <t>Service vattenautomater</t>
  </si>
  <si>
    <t>Offererat takpris</t>
  </si>
  <si>
    <t>Övrigt sortiment varor (vatten)</t>
  </si>
  <si>
    <t>Vara
(förifyllda beskrivningar nedan i denna kolumn är exempel)</t>
  </si>
  <si>
    <t>Övriga automater (vatten)</t>
  </si>
  <si>
    <t>Modellbeteckning</t>
  </si>
  <si>
    <t>Beskrivning av eventuell tillgänglighetsanpassning</t>
  </si>
  <si>
    <t>Typ av vattenautomat (fristående/inbyggd/bänkmodell m.m.)</t>
  </si>
  <si>
    <t>Hyra och köp kaffeautomater</t>
  </si>
  <si>
    <t>Takpris köp (utvärderas ej)</t>
  </si>
  <si>
    <t>Service kaffeautomater</t>
  </si>
  <si>
    <t>Takpris per månad i SEK för hygienisk service per kaffeautomat</t>
  </si>
  <si>
    <t>Takpris per månad i SEK för fullservice per kaffeautomat</t>
  </si>
  <si>
    <t>Varor (kaffe)</t>
  </si>
  <si>
    <t>Information om vara</t>
  </si>
  <si>
    <t>Detaljerad information om vara</t>
  </si>
  <si>
    <t>Övriga automater (kaffe)</t>
  </si>
  <si>
    <t>Kort beskrivning av tillgänglighetsanpassning</t>
  </si>
  <si>
    <t>Takpris hyra/månad för hyresperiod om 12 månader</t>
  </si>
  <si>
    <t>Takpris hyra/månad för hyresperiod om 24  månader</t>
  </si>
  <si>
    <t>Takpris hyra/månad för hyresperiod om 36 månader</t>
  </si>
  <si>
    <t>Takpris hyra/månad för hyresperiod om 48 månader</t>
  </si>
  <si>
    <r>
      <t xml:space="preserve">Kort beskrivning av kaffeautomat 
</t>
    </r>
    <r>
      <rPr>
        <b/>
        <sz val="9"/>
        <rFont val="Arial"/>
        <family val="2"/>
      </rPr>
      <t>(förifyllda beskrivningar nedan i denna kolumn är exempel)</t>
    </r>
  </si>
  <si>
    <t>Eventuell detaljerad information om vara</t>
  </si>
  <si>
    <t>Energiförbrukning Kaffeautomat (anges i enhet Wh/h, Stand By/Idle phase)*</t>
  </si>
  <si>
    <t xml:space="preserve"> Minst 30 liter/h</t>
  </si>
  <si>
    <t xml:space="preserve"> Minst 40 liter/h</t>
  </si>
  <si>
    <t xml:space="preserve"> Minst 80 liter/h</t>
  </si>
  <si>
    <t xml:space="preserve"> Minst 95 liter/h</t>
  </si>
  <si>
    <t>Takpris hyra/månad för hyresperiod om 24 månader</t>
  </si>
  <si>
    <t>Underskåp kaffeautomater</t>
  </si>
  <si>
    <t>Övrigt sortiment varor (kaffe)</t>
  </si>
  <si>
    <t>Tabell 1 -  Tillgänglighetsanpassade kaffeautomater</t>
  </si>
  <si>
    <t>Tabell 2 - Övriga kaffeautomater</t>
  </si>
  <si>
    <t>Maximalt 25 tepåsar per förpackning.</t>
  </si>
  <si>
    <t>Portionsförpackning på cirka 1,6-2 cl.</t>
  </si>
  <si>
    <t>Högsta accepterade vikt per förpackning är ett (1) kg. Ett emballage får innehålla maximalt 12 kg.</t>
  </si>
  <si>
    <t>Maximal vikt per förpackning är två (2) kg. Ett emballage får maximalt innehålla 12 kg.</t>
  </si>
  <si>
    <t>Portionsförpackat, exempelvis inslagna sockerbitar eller lössocker i rör eller påse.</t>
  </si>
  <si>
    <t>Maximal vikt per förpackning är 500 g. Ett emballage får innehålla maximalt ett (1) kg.</t>
  </si>
  <si>
    <t>Maximalt antal portionsförpackningar per offererad förpackning ska vara 600 stycken.</t>
  </si>
  <si>
    <t>Krav gällande förpackning</t>
  </si>
  <si>
    <t>Kaffeautomat. Liten modell 
80-160 koppar/fyllning
(vikt 10 %)</t>
  </si>
  <si>
    <t>Kaffeautomat, Mellan modell
161 - 300 koppar/fyllning 
(vikt 50 %)</t>
  </si>
  <si>
    <t>Kaffeautomat, Stor modell 
&gt; 300 koppar/fyllning 
(vikt 40 %)</t>
  </si>
  <si>
    <t>Takpris per förpackning i kolumn G (minsta beställningsbara enhet)</t>
  </si>
  <si>
    <t>Offererat takpris per angiven enhet i kolumn J</t>
  </si>
  <si>
    <t>Enhet för lämnat takpris i kolumn I</t>
  </si>
  <si>
    <t>Takpris hyra/månad  för hyresperiod om 36 månader</t>
  </si>
  <si>
    <t>Lock till bägare, för engångsbruk, förnybar råvara</t>
  </si>
  <si>
    <t>Hållare till bägare, för engångsbruk, förnybar råvara</t>
  </si>
  <si>
    <t>Krea ES 1.2</t>
  </si>
  <si>
    <t>KREA TOUCH ESFB 1.2</t>
  </si>
  <si>
    <t>KREA TOUCH ES 2.2</t>
  </si>
  <si>
    <t>KREA TOUCH ESFB 2.2</t>
  </si>
  <si>
    <t xml:space="preserve">Zia 10/35 </t>
  </si>
  <si>
    <t>EUFORO EKO/RAC HB 6x1000 G</t>
  </si>
  <si>
    <t>40301</t>
  </si>
  <si>
    <t>6x1000 G</t>
  </si>
  <si>
    <t xml:space="preserve">LÖFBERGS  FT/EKO  HB 6x1000G Dark           </t>
  </si>
  <si>
    <t>GIORNO EKO/RAC HB 6x1000 G</t>
  </si>
  <si>
    <t>40300</t>
  </si>
  <si>
    <t>RUTASOKA MINOVA MELLAN EKO/RFA 1 KG</t>
  </si>
  <si>
    <t>REGALO EKO/RAC HB 6x1000 G</t>
  </si>
  <si>
    <t>40302</t>
  </si>
  <si>
    <t>RUTASOKA MITUMBA ESPRESSO EKO/RFA 1 KG</t>
  </si>
  <si>
    <t>AN  HIGHLAND NAT 6x1000G FTKRAVEKO MELLANRO</t>
  </si>
  <si>
    <t>4011</t>
  </si>
  <si>
    <t>ORGANICO 250G FTE FRYSTORKAT MELLANROST</t>
  </si>
  <si>
    <t>300</t>
  </si>
  <si>
    <t>6x250 G</t>
  </si>
  <si>
    <t>4112</t>
  </si>
  <si>
    <t>12x250G</t>
  </si>
  <si>
    <t>KUNG MARKATTA EARL GREY TE KRAV/FTE 20 X 2 G</t>
  </si>
  <si>
    <t>6X 20 X 2 G</t>
  </si>
  <si>
    <t>KUNG MARKATTA ENG.BREAKFAST KRAV/FTE 20 X 2G</t>
  </si>
  <si>
    <t>LIFE HALLON GRÄDDE 20 X 2G FT/EKO</t>
  </si>
  <si>
    <t>LIFE KAKAO 20 X 1,8G FT/EKO</t>
  </si>
  <si>
    <t>6 X 20 X 1,8G</t>
  </si>
  <si>
    <t>LIFE RABARBER VANILJ 20 X 1,8G FT/EKO</t>
  </si>
  <si>
    <t>20 X 1,8G</t>
  </si>
  <si>
    <t xml:space="preserve">KUNG MARKATTA ROOIBOS TE KRAV/FTE 20 X 2G </t>
  </si>
  <si>
    <t>KUNG MARKATTA GRÖNT TE CITGRÄS KRAV/FTE 20X2G</t>
  </si>
  <si>
    <t xml:space="preserve">KUNG MARKATTA GRÖNT TE KRAV/FTE 20 X 2 G </t>
  </si>
  <si>
    <t>LIFE PEPPERMINT 20 X 1,8G FT/EKO</t>
  </si>
  <si>
    <t xml:space="preserve">FIERA 750G FTE CHOKLAD  </t>
  </si>
  <si>
    <t>10 X 750 G</t>
  </si>
  <si>
    <t>Portionsmjölk EKO Arla</t>
  </si>
  <si>
    <t>40E</t>
  </si>
  <si>
    <t>100 x 2 cl</t>
  </si>
  <si>
    <t>Portionsmjölk Laktosfri Svensk EKO</t>
  </si>
  <si>
    <t>42LE</t>
  </si>
  <si>
    <t>100 x 1,6 cl</t>
  </si>
  <si>
    <t>Mjölk 100% EKO</t>
  </si>
  <si>
    <t>10 x 500 g</t>
  </si>
  <si>
    <t>Hermesetas</t>
  </si>
  <si>
    <t>Rörpinne, trä 140mm</t>
  </si>
  <si>
    <t>1000 st</t>
  </si>
  <si>
    <t xml:space="preserve">Underskåp Krea </t>
  </si>
  <si>
    <t xml:space="preserve">Underskåp Wittenborg </t>
  </si>
  <si>
    <t>EKO</t>
  </si>
  <si>
    <t>Oprofilerade</t>
  </si>
  <si>
    <t>BÄGARHÅLLARE MAGNET</t>
  </si>
  <si>
    <t>1 st</t>
  </si>
  <si>
    <t>TERMOS 1,2 L</t>
  </si>
  <si>
    <t>TERMOS 0,9 L</t>
  </si>
  <si>
    <t>st.</t>
  </si>
  <si>
    <t>FT/EKO</t>
  </si>
  <si>
    <t>20 X 2G</t>
  </si>
  <si>
    <t>20 X 1,7G</t>
  </si>
  <si>
    <t>Earl Grey</t>
  </si>
  <si>
    <t xml:space="preserve">English Breakfast </t>
  </si>
  <si>
    <t>Grönt te</t>
  </si>
  <si>
    <t>Kokos/Ananas</t>
  </si>
  <si>
    <t>Sparkling Strawberry</t>
  </si>
  <si>
    <t>Tranbär/Blodapelsin</t>
  </si>
  <si>
    <t>Rooibos Chai</t>
  </si>
  <si>
    <t>Vitt chai</t>
  </si>
  <si>
    <t>Sortimentsask</t>
  </si>
  <si>
    <t xml:space="preserve">Rooibos Vanilj </t>
  </si>
  <si>
    <t>Ingefära/ Citron</t>
  </si>
  <si>
    <t>KRAV/FTE</t>
  </si>
  <si>
    <t>20 x 2 g</t>
  </si>
  <si>
    <t>AN CHEF`S BLEND HB EKO/RA  6x1000G</t>
  </si>
  <si>
    <t>EKO/RAC</t>
  </si>
  <si>
    <t>Life Te</t>
  </si>
  <si>
    <t>Kung Markatta Te</t>
  </si>
  <si>
    <t>6x1000G</t>
  </si>
  <si>
    <t>AN ETHIC HARVEST BM 6x1000G FT KRAV EKO MÖRKROST</t>
  </si>
  <si>
    <t>Arvid Nordquist HB</t>
  </si>
  <si>
    <t>Arvid Nordquist BM</t>
  </si>
  <si>
    <t>4032</t>
  </si>
  <si>
    <t>FT/KRAV/EKO</t>
  </si>
  <si>
    <t>ESPRESSO 7,3 EKO 1000 G BERGSTRANDS</t>
  </si>
  <si>
    <t>Bergstrands HB</t>
  </si>
  <si>
    <t>LÖFBERGS EXCL EKO/RA HB 6x1000G MÖRK</t>
  </si>
  <si>
    <t>Löfbergs HB</t>
  </si>
  <si>
    <t>20416</t>
  </si>
  <si>
    <t xml:space="preserve">Mjölk 100% </t>
  </si>
  <si>
    <t>TESTÄLL KUNG MARKATTA</t>
  </si>
  <si>
    <t>TESTÄLL LIFE</t>
  </si>
  <si>
    <t>TILLBEHÖRSSTÄLL</t>
  </si>
  <si>
    <t>Teställ</t>
  </si>
  <si>
    <t>st,</t>
  </si>
  <si>
    <t>Underskåp Nio</t>
  </si>
  <si>
    <t>Punktskrift monteras vid varje funktionsknapp, automatiskt muggsläpp, koppsensor</t>
  </si>
  <si>
    <t>Punktskrift monteras vid knappval, muggsläpp, koppsensor</t>
  </si>
  <si>
    <t>Sienna 82/24 XL</t>
  </si>
  <si>
    <t>Sienna 82/24 Coex</t>
  </si>
  <si>
    <t>NIO 20.2 2xB2C</t>
  </si>
  <si>
    <t>BONAMAT THa VA 2,2L I PUMPTERMOS ENKELBRYGG.</t>
  </si>
  <si>
    <t>Tillbehörsställ</t>
  </si>
  <si>
    <t>SIENNA 81/35 X</t>
  </si>
  <si>
    <t>Korgfilter B5 Bonamat</t>
  </si>
  <si>
    <t>Korgfilter B10 Bonamat</t>
  </si>
  <si>
    <t>Bonamat</t>
  </si>
  <si>
    <t xml:space="preserve">Kaffefilter  90mm </t>
  </si>
  <si>
    <t xml:space="preserve">Kaffefilter 110mm </t>
  </si>
  <si>
    <t>FT</t>
  </si>
  <si>
    <t>Portionschokladdryck</t>
  </si>
  <si>
    <t>FT/UTZ</t>
  </si>
  <si>
    <t>10 x 25 g</t>
  </si>
  <si>
    <t>25x10 L</t>
  </si>
  <si>
    <t>40x35 L</t>
  </si>
  <si>
    <t>32x50 L</t>
  </si>
  <si>
    <t>Rulle</t>
  </si>
  <si>
    <t>Rengöringstabletter ECO</t>
  </si>
  <si>
    <t>Burk</t>
  </si>
  <si>
    <t>Bägare/mugg till vatten  20-30 cl</t>
  </si>
  <si>
    <t>3,75 kg</t>
  </si>
  <si>
    <t>Kolsyra Refill</t>
  </si>
  <si>
    <t xml:space="preserve">KOLSYREFYLLNING 3,75kg </t>
  </si>
  <si>
    <t>Wittenborg 9100 FB</t>
  </si>
  <si>
    <t>Sienna 82/24 XL med förhöjning</t>
  </si>
  <si>
    <t>Sienna 82/24  med förhöjning</t>
  </si>
  <si>
    <t xml:space="preserve">SIENNA 81/35 </t>
  </si>
  <si>
    <t>3001512/9DCN092</t>
  </si>
  <si>
    <t>3001511/9DCN092</t>
  </si>
  <si>
    <t>WB 9100 B2C + INSTANT</t>
  </si>
  <si>
    <t>KREA TOUCH ESFB 3.2</t>
  </si>
  <si>
    <t>Underskåp Sienna</t>
  </si>
  <si>
    <t>STRÖSOCKER EKO/KRAV 1000 GRAM</t>
  </si>
  <si>
    <t>410</t>
  </si>
  <si>
    <t>1000 G</t>
  </si>
  <si>
    <t>SOCKERSTICKS VITT DISPLAYKARTONG  225 X 4GR</t>
  </si>
  <si>
    <t>225 X 4GR</t>
  </si>
  <si>
    <t>10X250 G</t>
  </si>
  <si>
    <t>6 X20 X 1,8G</t>
  </si>
  <si>
    <t>400 st /ask Total nettovikt 4,7 g</t>
  </si>
  <si>
    <t>Van Houten Choklad FTO (16,5)</t>
  </si>
  <si>
    <t>MILJÖLOCK KAFFE 80mm 50st/frp 30st rör/krtg</t>
  </si>
  <si>
    <t>Kartong (1500 st)</t>
  </si>
  <si>
    <t>1X250 st.</t>
  </si>
  <si>
    <t>4x1000G</t>
  </si>
  <si>
    <t>10 x 1000 g</t>
  </si>
  <si>
    <t>Caldo 18,6% Cacao</t>
  </si>
  <si>
    <t>30 st./Burk</t>
  </si>
  <si>
    <t>Sumppåsar Bio X-tra</t>
  </si>
  <si>
    <t>Biopåse sump 10 L (Extra)</t>
  </si>
  <si>
    <t>Biopåse sump 35 L (Extra)</t>
  </si>
  <si>
    <t>Biopåse sump 50 L (Extra)</t>
  </si>
  <si>
    <t>S.M.A.R.T              Sienna &amp; Nio</t>
  </si>
  <si>
    <t xml:space="preserve">S.M.A.R.T 1.2 </t>
  </si>
  <si>
    <t>3001142</t>
  </si>
  <si>
    <t>LÖFBERGS ARIA INSTANT(ESPRESSO) EKO FT</t>
  </si>
  <si>
    <t>AN INSTANT MÖRK KRAVFTO 12x250G</t>
  </si>
  <si>
    <t xml:space="preserve">För samtliga Sienna och Nio maskiner ingår S.M.A.R.T uppkoppling vilket innebär :                          1. Snabbare felavhjälpning då vår kundservice ser i realtid om en kaffemaskin inte fungerar                       2. Målsättning att lösa 40% av fel inom 40 minuter   3. Spar avsevärt på miljön då färre fysiska serviceutryckningar behövs                                      4.Ger valmöjlighet till beröringsfri kaffemaskin vilket minskar smittspridning  och underlättar för rullstolsbundna att göra sitt kaffeval                                                             5. Valmöjlighet till Webbaserad Statistik i realtid på en maskin, en grupp maskiner eller maskiner innom ett geografiskt område vilket både ger bättre kontroll och även spar tid åt slutanvändaren.             6 Möjlighet att använda kaffemaskinens skärm som intern informationstavla. </t>
  </si>
  <si>
    <t>BONAMAT B10HW BRYGGARE 2 URNOR</t>
  </si>
  <si>
    <t>BONAMAT B5 HW BRYGGARE 2 URNOR</t>
  </si>
  <si>
    <t>BONAMAT B5 HW BRYGGPELARE 1 URNA HÖGER</t>
  </si>
  <si>
    <t>BONAMAT B10 BRYGGPELARE 1 URNA HÖGER</t>
  </si>
  <si>
    <t>PAPPBÄG. Oprofilerade 20 CL 60 Rör med 50 ST</t>
  </si>
  <si>
    <t>1 Kartong med 3000 st muggar</t>
  </si>
  <si>
    <t>PAPPBÄG. Oprofilerade 12 CL 40 Rör med 50 ST</t>
  </si>
  <si>
    <t>1 Kartong med 2000 st muggar</t>
  </si>
  <si>
    <t>PAPPBÄG. 23 CL (20 rörx50st/kartong)</t>
  </si>
  <si>
    <t>1 Kartong med  1000  bägare</t>
  </si>
  <si>
    <t>1000 st. bägare</t>
  </si>
  <si>
    <t xml:space="preserve">LÖFBERGS Exclusive  FT/EKO 6x1000G MÖRK           </t>
  </si>
  <si>
    <t>(20 rörx50st/kartong)</t>
  </si>
  <si>
    <t xml:space="preserve">MILJÖBÄG. VATT. 23CL </t>
  </si>
  <si>
    <t>Café Baren 55 företagscafé utan vägg med plats för kaffemaskin och vattentappkran</t>
  </si>
  <si>
    <t>Café Baren 110 Kaffemonter Media högtalare/förstärkare med plats för flera kaffemaskiner - och eller vattentappkran</t>
  </si>
  <si>
    <t>Café Baren 165 Kaffemonter Media högtalare/förstärkare med plats för flera kaffemaskiner - och eller vattentappkranar</t>
  </si>
  <si>
    <t xml:space="preserve">Pris per 50 gr </t>
  </si>
  <si>
    <t>Suketter 500 st portioner</t>
  </si>
  <si>
    <t>1X500 st. Nettovikt 0,16g X 500= 80 g</t>
  </si>
  <si>
    <t xml:space="preserve">*KREA PRIME INSTANT </t>
  </si>
  <si>
    <t xml:space="preserve">*SOLISTA ESPRESSO 5 </t>
  </si>
  <si>
    <t>Fristående vattenautomater</t>
  </si>
  <si>
    <t>Fristående vattenautomat</t>
  </si>
  <si>
    <t>Inbyggda vattenautomater</t>
  </si>
  <si>
    <t>Inbyggd vattenautomat</t>
  </si>
  <si>
    <t>Vattenautomater, bänkmodeller</t>
  </si>
  <si>
    <t>Vattenautomat, bänkmodell</t>
  </si>
  <si>
    <t>SILJAN IB PRO 2XL (45 L/h)</t>
  </si>
  <si>
    <t>ALBATROSS HÖG KROM IB PRO 2XXL (95 L/h)</t>
  </si>
  <si>
    <t>ALBATROSS HÖG SVART IB PRO 2XXL (95 L/h)</t>
  </si>
  <si>
    <t>UNSPSC-kod</t>
  </si>
  <si>
    <t>Momssats</t>
  </si>
  <si>
    <t>Eventuell certifiering</t>
  </si>
  <si>
    <t>RAC EKO</t>
  </si>
  <si>
    <t>FT EKO</t>
  </si>
  <si>
    <t>Ingen certifiering</t>
  </si>
  <si>
    <t>Blusoda 45L Fristående</t>
  </si>
  <si>
    <t>Blusoda 30L Fristående</t>
  </si>
  <si>
    <t>Blubar 80L Fristående</t>
  </si>
  <si>
    <t>Blusoda 30L Bänkmodell</t>
  </si>
  <si>
    <t>Blusoda 45L Bänkmodell</t>
  </si>
  <si>
    <t>Blubar 80L Bänkmodell</t>
  </si>
  <si>
    <t>8X20 tepåsar totalt 160 st.Nettovikt 296 gr</t>
  </si>
  <si>
    <t>RAC REKO</t>
  </si>
  <si>
    <t>FT EKO KRAV</t>
  </si>
  <si>
    <t>100% mjölkpulver</t>
  </si>
  <si>
    <t>EKO Laktosfri</t>
  </si>
  <si>
    <t>EKO KRAV</t>
  </si>
  <si>
    <t>FT UTZ</t>
  </si>
  <si>
    <t xml:space="preserve">COFFEE SOUL 12 1-FAS (INKL MJÖLKKYL) standard </t>
  </si>
  <si>
    <t xml:space="preserve">WMF 9000 F BASIC modell 1 Internal storage </t>
  </si>
  <si>
    <t>Automat med trefas</t>
  </si>
  <si>
    <t>52151504</t>
  </si>
  <si>
    <t>50201706</t>
  </si>
  <si>
    <t>50201709</t>
  </si>
  <si>
    <t>50201713</t>
  </si>
  <si>
    <t>50202307</t>
  </si>
  <si>
    <t>50131701</t>
  </si>
  <si>
    <t>50131704</t>
  </si>
  <si>
    <t>50161509</t>
  </si>
  <si>
    <t>50161510</t>
  </si>
  <si>
    <t>52151506</t>
  </si>
  <si>
    <t>56112004</t>
  </si>
  <si>
    <t>48101506</t>
  </si>
  <si>
    <t>52151500</t>
  </si>
  <si>
    <t>25%%</t>
  </si>
  <si>
    <t>47131800</t>
  </si>
  <si>
    <t>47121701</t>
  </si>
  <si>
    <t>43232603</t>
  </si>
  <si>
    <t>48101705</t>
  </si>
  <si>
    <t>48101505</t>
  </si>
  <si>
    <t>GRANDE  EKO/RAC BM 6x1000 G</t>
  </si>
  <si>
    <t>Rutasoka Minova mellanrost EKO/RFA BM 1 kg</t>
  </si>
  <si>
    <t>Lakrits</t>
  </si>
  <si>
    <t>Offererat takpris per angiven enhet</t>
  </si>
  <si>
    <t>Takpris per förpackning (minsta beställningsbara enhet)</t>
  </si>
  <si>
    <t xml:space="preserve">Offererat takpris per angiven enhet </t>
  </si>
  <si>
    <t>Takpris per förpackning  (minsta beställningsbara enhet)</t>
  </si>
  <si>
    <t>Prisbilaga delområde 3</t>
  </si>
  <si>
    <t>Modell 1A - hela bönor</t>
  </si>
  <si>
    <t>Modell 1B - automatmalet</t>
  </si>
  <si>
    <t>Modell 1 C - espressobönor</t>
  </si>
  <si>
    <t>Modell 2A - hela bönor</t>
  </si>
  <si>
    <t>Modell 2B - espressobönor</t>
  </si>
  <si>
    <t>Modell 2C - hela bönor och espressobönor</t>
  </si>
  <si>
    <t>Modell 2D - automatmalet</t>
  </si>
  <si>
    <t>Modell 2E - instant</t>
  </si>
  <si>
    <t>Modell 3A - espressobönor</t>
  </si>
  <si>
    <t>Modell 3B - hela bönor och espressobönor</t>
  </si>
  <si>
    <t>KREA TOUCH ES 3.2</t>
  </si>
  <si>
    <t xml:space="preserve">Mellan modell 161 - 300 koppar/fyllning  </t>
  </si>
  <si>
    <t>ZIA 60/35</t>
  </si>
  <si>
    <t xml:space="preserve">Mellan modell 161 - 300 koppar/fyllning  automatmalet  </t>
  </si>
  <si>
    <t>ZIA 81/35</t>
  </si>
  <si>
    <t xml:space="preserve">Liten modell 80-160 koppar/fyllning   </t>
  </si>
  <si>
    <t>ZIA 81/35 med förhöjning</t>
  </si>
  <si>
    <t>3001198/DC9DCN092</t>
  </si>
  <si>
    <t>ZIA 82/24</t>
  </si>
  <si>
    <t xml:space="preserve">Mellan modell 161 - 300 koppar/fyllning    </t>
  </si>
  <si>
    <t>ZIA 82/24 med förhöjning</t>
  </si>
  <si>
    <t>3001199/DC9DCN092</t>
  </si>
  <si>
    <t xml:space="preserve">Stor modell &gt; 300 koppar/fyllning  </t>
  </si>
  <si>
    <t>NIO 11.3 B2C</t>
  </si>
  <si>
    <t>NIO 11.3 XL BRYGG</t>
  </si>
  <si>
    <t>NIO 20.2 XL BRYGG</t>
  </si>
  <si>
    <t>NIO 20.2 2xB2C med förhöjning</t>
  </si>
  <si>
    <t>3001081/DC9DCN095</t>
  </si>
  <si>
    <t>NIO 20.2 XL BRYGG med förhöjning</t>
  </si>
  <si>
    <t>3001508/DC9DCN095</t>
  </si>
  <si>
    <t xml:space="preserve">NIO 20.2 X FM (Inkl Kyl) </t>
  </si>
  <si>
    <t xml:space="preserve">Mellan modell 161 - 300 koppar/fyllning  Färskmjölkmaskin   </t>
  </si>
  <si>
    <t>NIO 20.2 X FM (Inkl Kyl) med förhöjning</t>
  </si>
  <si>
    <t>3001509/DC9DCN095</t>
  </si>
  <si>
    <t xml:space="preserve">Stor modell &gt; 300 koppar/fyllning  Färskmjölkmaskin   </t>
  </si>
  <si>
    <t xml:space="preserve">WMF 1500F 1 KVARN/URNA	</t>
  </si>
  <si>
    <t>3 fas Urnbryggare</t>
  </si>
  <si>
    <t>BONAMAT B20 HW 2 BEHÅLLAR 1 BRYGGP. 20LITER</t>
  </si>
  <si>
    <t>BONAMAT VHG 20 L BEHÅLLARE</t>
  </si>
  <si>
    <t>Behållare till B20</t>
  </si>
  <si>
    <t>BONAMAT NAK 10L URNBRYGG.</t>
  </si>
  <si>
    <t>Behållare till B10</t>
  </si>
  <si>
    <t>BONAMAT NAK 5L URNBRYGG.</t>
  </si>
  <si>
    <t>Behållare till B5</t>
  </si>
  <si>
    <t>BONAMAT TH MANUELL 2,2L I PUMPTERMOS ENKELBRYGG.</t>
  </si>
  <si>
    <t>CQ SINGEL TOWER INKL 5L SERVERINGSSTATION</t>
  </si>
  <si>
    <t>CQ MEGA GOLD M INKL 2,5 L SERVINGSTATION</t>
  </si>
  <si>
    <t>CQ MEGA GOLD A INKL 2,5 L SERVINGSTATION</t>
  </si>
  <si>
    <t>CQ 5L SERVINGSTATION</t>
  </si>
  <si>
    <t>SERVINGSTATION 5 L</t>
  </si>
  <si>
    <t>Baristea</t>
  </si>
  <si>
    <t>FT BIO</t>
  </si>
  <si>
    <t>BARISTE ENGLISH 25 X 1,5G BIO/FT</t>
  </si>
  <si>
    <t>25 X 1,5</t>
  </si>
  <si>
    <t>BARISTE EARL GREY 25 X 1,5 BIO/FT</t>
  </si>
  <si>
    <t>BARISTEA FOREST FRUITS 25 X 1,5G BIO/FT</t>
  </si>
  <si>
    <t>BARISTEA CHAI 25 X 1,5G BIO/FT</t>
  </si>
  <si>
    <t>BARISTEA VANILLA 25 X 1,5G BIO/FT</t>
  </si>
  <si>
    <t>BARISTEA GREEN TEA 25 X 1,5G BIO/FT</t>
  </si>
  <si>
    <t>BARISTEA LEMON GREEN TEA 25 x 1,5G BIO/FT</t>
  </si>
  <si>
    <t>BARISTEA JASMIN GREEN TEA BIO/FT</t>
  </si>
  <si>
    <t>BARISTEA WHITE TEA RASPBERRY 25 X 1,5G BIO/FT</t>
  </si>
  <si>
    <t>BARISTEA ROOIBOS 25 X 1,5G BIO/FT</t>
  </si>
  <si>
    <t>BARISTEA MINT PURE 25 X 1,5G INF BIO/FT</t>
  </si>
  <si>
    <t>BARISTEA GINGER LEMONGRASS 25 X 1,5 G INF BIO</t>
  </si>
  <si>
    <t>BARISTEA CAMOMILE 25 X 1,0G BIO</t>
  </si>
  <si>
    <t>BARISTEA FRUIT INFUSION 25 X 1,5G BIO</t>
  </si>
  <si>
    <t>BARISTEA TEASTÄLL BOX VIT</t>
  </si>
  <si>
    <t>Baristea Teställ</t>
  </si>
  <si>
    <t>BARISTEA TEASTÄLL BAMBOO</t>
  </si>
  <si>
    <t>BARISTEA TEASTÄLL DISPLAY</t>
  </si>
  <si>
    <t xml:space="preserve">Kaffe Bryggmalet </t>
  </si>
  <si>
    <t>500 g</t>
  </si>
  <si>
    <t>Löfbergs Proffessional Dark</t>
  </si>
  <si>
    <t xml:space="preserve">12x500G </t>
  </si>
  <si>
    <t>Kaffe Bryggmalet portion</t>
  </si>
  <si>
    <t>125 gr</t>
  </si>
  <si>
    <t xml:space="preserve">48 X 125 </t>
  </si>
  <si>
    <t>Liter</t>
  </si>
  <si>
    <t>Havredryck</t>
  </si>
  <si>
    <t>Havredryck portion</t>
  </si>
  <si>
    <t xml:space="preserve">OATLY HAVREDRYCK 100x2CL	</t>
  </si>
  <si>
    <t>4302</t>
  </si>
  <si>
    <t>100x2CL</t>
  </si>
  <si>
    <t>Havredryck Lång hållbarhet</t>
  </si>
  <si>
    <t>Havredryck Lång  UTH 1 L</t>
  </si>
  <si>
    <t xml:space="preserve">OATLY HAVREDRYCK iKAFFE med lång hållbarhet 1L  (6 x 1 liter)        	</t>
  </si>
  <si>
    <t>V1231662 </t>
  </si>
  <si>
    <t>6 x 1 l</t>
  </si>
  <si>
    <t>Mjölk Lång Hallbarhet</t>
  </si>
  <si>
    <t>Mjölk Lång UHT 1 L</t>
  </si>
  <si>
    <t>KAFFEMJÖLK/LÅNG HÅLLBARH. MELLANMJÖLK 1 L</t>
  </si>
  <si>
    <t>11009</t>
  </si>
  <si>
    <t>10 X 1 L</t>
  </si>
  <si>
    <t>ARLA MELLANMJÖLK LÅNG HÅLLABARHET 1 L</t>
  </si>
  <si>
    <t>X7075</t>
  </si>
  <si>
    <t>Mjölk Lång  UHT Laktosfri</t>
  </si>
  <si>
    <t>LÅNG HÅLLBARH. LAKTOSFRI 1,5% ARLA 1000ML</t>
  </si>
  <si>
    <t>40LF</t>
  </si>
  <si>
    <t>Mjölk</t>
  </si>
  <si>
    <t>Färskmjölk  1 L</t>
  </si>
  <si>
    <t>ARLA FÄRSK MELLANMJÖLK 1L</t>
  </si>
  <si>
    <t>X7074</t>
  </si>
  <si>
    <t>6 X 1 L</t>
  </si>
  <si>
    <t>Färskmjölk  EKO 1 L</t>
  </si>
  <si>
    <t>ARLA STANDARDMJÖLK EKO 1 L 3%</t>
  </si>
  <si>
    <t>7170</t>
  </si>
  <si>
    <t xml:space="preserve">EKO </t>
  </si>
  <si>
    <t xml:space="preserve">ARLA EKOLOGISK FÄRSK MELLANMJÖLK 1L  </t>
  </si>
  <si>
    <t>X0294</t>
  </si>
  <si>
    <t>MJÖLK LATTE ART 2,6% EKO 1 LITER ARLA</t>
  </si>
  <si>
    <t>X9462</t>
  </si>
  <si>
    <t>Färskmjölk Laktosfri 1 L</t>
  </si>
  <si>
    <t xml:space="preserve">ARLA LAKTOSFRI FÄRSK-MELLANMJÖLK 1L  </t>
  </si>
  <si>
    <t>X0298</t>
  </si>
  <si>
    <t>Socker Portion</t>
  </si>
  <si>
    <t>Rörsocker</t>
  </si>
  <si>
    <t>RÖRSOCKER STICKS DISPLAYKARTONG  225 X 4GR</t>
  </si>
  <si>
    <t>Brunt socker</t>
  </si>
  <si>
    <t>SOCKERSTICKS BRUNT FT DISPLAYKARTONG 225x4gr art 1901002</t>
  </si>
  <si>
    <t>1901008  </t>
  </si>
  <si>
    <t>Bitsocker EKO</t>
  </si>
  <si>
    <t>BITSOCKER EKOLOGISKT 500 G</t>
  </si>
  <si>
    <t>1X500 gr</t>
  </si>
  <si>
    <t>350 gr</t>
  </si>
  <si>
    <t xml:space="preserve">FLYTANDE HONUNG LINDBLOM EKO 1 x 350G		</t>
  </si>
  <si>
    <t>1901008</t>
  </si>
  <si>
    <t>1 x 350G</t>
  </si>
  <si>
    <t>Citron / Ingefära</t>
  </si>
  <si>
    <t>Prisjustering fr.o.m. 2024-09-02</t>
  </si>
  <si>
    <t>Honung (utgått - ej ekologisk, se övrigt sortiment)</t>
  </si>
  <si>
    <t>ZOEGA HB</t>
  </si>
  <si>
    <t xml:space="preserve">Mörkrost </t>
  </si>
  <si>
    <t>ZOEGA ECO HB RA/ORG 8x750G MÖRKROST</t>
  </si>
  <si>
    <t>X0583</t>
  </si>
  <si>
    <t>8x750G</t>
  </si>
  <si>
    <t xml:space="preserve">ZOEGA ESPRESSO CERTO 500 G FTKRAVEKO  </t>
  </si>
  <si>
    <t xml:space="preserve">X0584  </t>
  </si>
  <si>
    <t>8x500G</t>
  </si>
  <si>
    <t>FT KRAV EKO</t>
  </si>
  <si>
    <t>ZOEGA BM</t>
  </si>
  <si>
    <t>ZOEGA ECO BM ORG 12x450 G</t>
  </si>
  <si>
    <t>X0152</t>
  </si>
  <si>
    <t>12x450G</t>
  </si>
  <si>
    <t>CULTIVO 225G FTE KRAV (24st/kart) ZOEGA MÖRKROST</t>
  </si>
  <si>
    <t>X0573</t>
  </si>
  <si>
    <t>24x225G</t>
  </si>
  <si>
    <t>Johan &amp; Nyström</t>
  </si>
  <si>
    <t>ADVENTURE BRYGG MALET FTO J&amp;N 500G</t>
  </si>
  <si>
    <t>12X500 gr</t>
  </si>
  <si>
    <t>Arvid Nordqvist</t>
  </si>
  <si>
    <t>AN ETHIC HARVEST 100G FTKRAV 60X100G MÖRKROST</t>
  </si>
  <si>
    <t>4061</t>
  </si>
  <si>
    <t>60X100G</t>
  </si>
  <si>
    <t>FT KRAV</t>
  </si>
  <si>
    <t>AN HIGHLAND NATURE 100G FTKRAV 60X100G MELLANROST</t>
  </si>
  <si>
    <t>4066</t>
  </si>
  <si>
    <t>Follis Te</t>
  </si>
  <si>
    <t xml:space="preserve">Citron </t>
  </si>
  <si>
    <t>100 X 1,8G</t>
  </si>
  <si>
    <t>Black Currant (Svarta vinbär)</t>
  </si>
  <si>
    <t>Vitt socker</t>
  </si>
  <si>
    <t>VITT PORTIONSFÖRPACKAT RÖRSOCKER  FT 1000 X 3GR</t>
  </si>
  <si>
    <t>1000 X 3GR</t>
  </si>
  <si>
    <t>Urnbryggare -Fas</t>
  </si>
  <si>
    <t xml:space="preserve">Kolsyra 3,75kg + uppstartsavgift. Observera att vid avrop av vattenautomat ingår en styck kolsyreflaska i priset. </t>
  </si>
  <si>
    <t xml:space="preserve"> </t>
  </si>
  <si>
    <t>WB 9100 2B2C +3 INSTANT</t>
  </si>
  <si>
    <t>Kaffemaskin med hela bönor och färskmjölk</t>
  </si>
  <si>
    <t>W 100 2B2C +3 INSTANT</t>
  </si>
  <si>
    <t xml:space="preserve">Kolsyra 3,75kg + uppstartsavgift. Observera att vid avrop av vattenautomat ingår en styck kolsyreflaska i priset per automat och år. </t>
  </si>
  <si>
    <t>*WB 9000 FB</t>
  </si>
  <si>
    <t>Takpris förpackning  (minsta beställningsbara enhet) fr.o.m. 2024-09-02</t>
  </si>
  <si>
    <t>Offererat takpris per angiven enhet fr.o.m. 2024-09-02</t>
  </si>
  <si>
    <t xml:space="preserve">Krav gällande enhet för lämnat takpris </t>
  </si>
  <si>
    <t>Takpris per förpackning (minsta beställningsbara enhet) fr.o.m. 2024-09-02</t>
  </si>
  <si>
    <t xml:space="preserve">Enhet för lämnat takpris </t>
  </si>
  <si>
    <t>Prisjustering fr.o.m. 2025-02-03</t>
  </si>
  <si>
    <t>Takpris förpackning (minsta beställningsbara enhet) fr.o.m. 2025-02-03</t>
  </si>
  <si>
    <t>Offererat takpris per angiven enhet fr.o.m. 2025-02-03</t>
  </si>
  <si>
    <t>Offererat takper per angiven enhet fr.o.m. 2024-09-02</t>
  </si>
  <si>
    <t>Takpris per förpackning (minsta beställningsbara enhet) fr.o.m. 2025-02-03</t>
  </si>
  <si>
    <t>Offererat takper per angiven enhet  fr.o.m. 2025-02-03</t>
  </si>
  <si>
    <t xml:space="preserve">CHAI LATTE INSTANT 1KG  </t>
  </si>
  <si>
    <t>KREA TOUCH PRIME ES 3.3</t>
  </si>
  <si>
    <t>Tillgänglighetsanpassad Kaffemaskin med hela bönor. Tryckknappar med blindskrift</t>
  </si>
  <si>
    <t>Punktskrift monteras vid knappval, , koppsensor</t>
  </si>
  <si>
    <t>Café Bar Sverige AB 2025-02-25</t>
  </si>
  <si>
    <t>3001723335002002</t>
  </si>
  <si>
    <t>3001723335002001</t>
  </si>
  <si>
    <t>Chai 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</si>
</sst>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SEK]"/>
    <numFmt numFmtId="165" formatCode="#,##0.00\ &quot;kr&quot;"/>
  </numFmts>
  <fonts count="30" x14ac:knownFonts="1">
    <font>
      <sz val="11"/>
      <color theme="1"/>
      <name val="Calibri"/>
      <family val="2"/>
      <scheme val="minor"/>
    </font>
    <font>
      <b/>
      <sz val="9"/>
      <name val="Arial"/>
      <family val="2"/>
    </font>
    <font>
      <b/>
      <sz val="14"/>
      <color theme="1"/>
      <name val="Arial"/>
      <family val="2"/>
    </font>
    <font>
      <i/>
      <sz val="14"/>
      <color theme="1"/>
      <name val="Arial"/>
      <family val="2"/>
    </font>
    <font>
      <sz val="11"/>
      <color theme="1"/>
      <name val="Arial"/>
      <family val="2"/>
    </font>
    <font>
      <b/>
      <sz val="16"/>
      <color theme="1"/>
      <name val="Arial"/>
      <family val="2"/>
    </font>
    <font>
      <b/>
      <sz val="10"/>
      <color theme="1"/>
      <name val="Arial"/>
      <family val="2"/>
    </font>
    <font>
      <b/>
      <sz val="10"/>
      <color theme="1"/>
      <name val="Calibri"/>
      <family val="2"/>
      <scheme val="minor"/>
    </font>
    <font>
      <sz val="12"/>
      <color theme="1"/>
      <name val="Calibri"/>
      <family val="2"/>
      <scheme val="minor"/>
    </font>
    <font>
      <sz val="8"/>
      <name val="Calibri"/>
      <family val="2"/>
      <scheme val="minor"/>
    </font>
    <font>
      <i/>
      <sz val="14"/>
      <name val="Arial"/>
      <family val="2"/>
    </font>
    <font>
      <sz val="11"/>
      <name val="Arial"/>
      <family val="2"/>
    </font>
    <font>
      <sz val="11"/>
      <name val="Calibri"/>
      <family val="2"/>
      <scheme val="minor"/>
    </font>
    <font>
      <sz val="12"/>
      <name val="Calibri"/>
      <family val="2"/>
      <scheme val="minor"/>
    </font>
    <font>
      <i/>
      <sz val="12"/>
      <name val="Calibri"/>
      <family val="2"/>
      <scheme val="minor"/>
    </font>
    <font>
      <sz val="11"/>
      <color theme="1"/>
      <name val="Franklin Gothic Book"/>
      <family val="2"/>
    </font>
    <font>
      <i/>
      <sz val="14"/>
      <color theme="1"/>
      <name val="Franklin Gothic Book"/>
      <family val="2"/>
    </font>
    <font>
      <sz val="10"/>
      <name val="Franklin Gothic Book"/>
      <family val="2"/>
    </font>
    <font>
      <sz val="10"/>
      <color rgb="FFFF0000"/>
      <name val="Franklin Gothic Book"/>
      <family val="2"/>
    </font>
    <font>
      <sz val="10"/>
      <color theme="1"/>
      <name val="Arial"/>
      <family val="2"/>
    </font>
    <font>
      <b/>
      <sz val="18"/>
      <color theme="1"/>
      <name val="Arial"/>
      <family val="2"/>
    </font>
    <font>
      <b/>
      <sz val="11"/>
      <name val="Arial"/>
      <family val="2"/>
    </font>
    <font>
      <b/>
      <sz val="11"/>
      <color theme="1"/>
      <name val="Arial"/>
      <family val="2"/>
    </font>
    <font>
      <sz val="10"/>
      <name val="Arial"/>
      <family val="2"/>
    </font>
    <font>
      <sz val="10"/>
      <color indexed="8"/>
      <name val="Arial"/>
      <family val="2"/>
    </font>
    <font>
      <sz val="10"/>
      <color theme="1"/>
      <name val="Calibri"/>
      <family val="2"/>
      <scheme val="minor"/>
    </font>
    <font>
      <sz val="10"/>
      <color rgb="FFFF0000"/>
      <name val="Arial"/>
      <family val="2"/>
    </font>
    <font>
      <strike/>
      <sz val="10"/>
      <name val="Arial"/>
      <family val="2"/>
    </font>
    <font>
      <sz val="10"/>
      <color theme="0" tint="-0.34998626667073579"/>
      <name val="Arial"/>
      <family val="2"/>
    </font>
    <font>
      <sz val="10"/>
      <color theme="0" tint="-0.249977111117893"/>
      <name val="Arial"/>
      <family val="2"/>
    </font>
  </fonts>
  <fills count="7">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5" fillId="0" borderId="0"/>
  </cellStyleXfs>
  <cellXfs count="152">
    <xf numFmtId="0" fontId="0" fillId="0" borderId="0" xfId="0"/>
    <xf numFmtId="0" fontId="2" fillId="0" borderId="0" xfId="0" applyFont="1"/>
    <xf numFmtId="0" fontId="21" fillId="2" borderId="1" xfId="0" applyFont="1" applyFill="1" applyBorder="1" applyAlignment="1">
      <alignment horizontal="center" vertical="center" wrapText="1"/>
    </xf>
    <xf numFmtId="0" fontId="19" fillId="3"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left" vertical="center" wrapText="1"/>
      <protection locked="0"/>
    </xf>
    <xf numFmtId="165" fontId="19" fillId="4" borderId="1" xfId="0" applyNumberFormat="1" applyFont="1" applyFill="1" applyBorder="1" applyAlignment="1" applyProtection="1">
      <alignment horizontal="right" vertical="center" wrapText="1"/>
      <protection locked="0"/>
    </xf>
    <xf numFmtId="0" fontId="19" fillId="4" borderId="1" xfId="0" applyFont="1" applyFill="1" applyBorder="1" applyAlignment="1" applyProtection="1">
      <alignment horizontal="left" vertical="top" wrapText="1"/>
      <protection locked="0"/>
    </xf>
    <xf numFmtId="0" fontId="19" fillId="4" borderId="1" xfId="0" applyFont="1" applyFill="1" applyBorder="1" applyAlignment="1" applyProtection="1">
      <alignment vertical="center" wrapText="1"/>
      <protection locked="0"/>
    </xf>
    <xf numFmtId="165" fontId="19" fillId="4" borderId="1" xfId="0" applyNumberFormat="1" applyFont="1" applyFill="1" applyBorder="1" applyAlignment="1" applyProtection="1">
      <alignment vertical="center" wrapText="1"/>
      <protection locked="0"/>
    </xf>
    <xf numFmtId="0" fontId="19" fillId="3" borderId="1"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wrapText="1"/>
      <protection locked="0"/>
    </xf>
    <xf numFmtId="165" fontId="19" fillId="4" borderId="1" xfId="0" applyNumberFormat="1" applyFont="1" applyFill="1" applyBorder="1" applyProtection="1">
      <protection locked="0"/>
    </xf>
    <xf numFmtId="0" fontId="20" fillId="0" borderId="0" xfId="0" applyFont="1"/>
    <xf numFmtId="0" fontId="5" fillId="0" borderId="0" xfId="0" applyFont="1"/>
    <xf numFmtId="0" fontId="4" fillId="0" borderId="0" xfId="0" applyFont="1"/>
    <xf numFmtId="0" fontId="21" fillId="2" borderId="7" xfId="0" applyFont="1" applyFill="1" applyBorder="1" applyAlignment="1">
      <alignment horizontal="center" vertical="center" wrapText="1"/>
    </xf>
    <xf numFmtId="164" fontId="4" fillId="4" borderId="0" xfId="0" applyNumberFormat="1" applyFont="1" applyFill="1" applyAlignment="1">
      <alignment horizontal="left" vertical="top" wrapText="1"/>
    </xf>
    <xf numFmtId="0" fontId="21" fillId="2" borderId="1" xfId="0" applyFont="1" applyFill="1" applyBorder="1" applyAlignment="1">
      <alignment horizontal="left" vertical="center" wrapText="1"/>
    </xf>
    <xf numFmtId="164" fontId="0" fillId="0" borderId="0" xfId="0" applyNumberFormat="1"/>
    <xf numFmtId="0" fontId="10" fillId="0" borderId="0" xfId="0" applyFont="1" applyAlignment="1">
      <alignment wrapText="1"/>
    </xf>
    <xf numFmtId="0" fontId="11" fillId="0" borderId="0" xfId="0" applyFont="1" applyAlignment="1">
      <alignment wrapText="1"/>
    </xf>
    <xf numFmtId="0" fontId="19" fillId="4" borderId="6" xfId="0" applyFont="1" applyFill="1" applyBorder="1" applyAlignment="1" applyProtection="1">
      <alignment horizontal="left" vertical="center" wrapText="1"/>
      <protection locked="0"/>
    </xf>
    <xf numFmtId="0" fontId="3" fillId="0" borderId="5" xfId="0" applyFont="1" applyBorder="1" applyAlignment="1">
      <alignment vertical="top" wrapText="1"/>
    </xf>
    <xf numFmtId="0" fontId="0" fillId="0" borderId="0" xfId="0" applyAlignment="1">
      <alignment wrapText="1"/>
    </xf>
    <xf numFmtId="0" fontId="0" fillId="0" borderId="0" xfId="0" applyAlignment="1">
      <alignment vertical="center"/>
    </xf>
    <xf numFmtId="0" fontId="22" fillId="2" borderId="1" xfId="0" applyFont="1" applyFill="1" applyBorder="1" applyAlignment="1">
      <alignment vertical="center"/>
    </xf>
    <xf numFmtId="0" fontId="22" fillId="2" borderId="2" xfId="0" applyFont="1" applyFill="1" applyBorder="1" applyAlignment="1">
      <alignment horizontal="center" vertical="center" wrapText="1"/>
    </xf>
    <xf numFmtId="0" fontId="7" fillId="0" borderId="0" xfId="0" applyFont="1" applyAlignment="1">
      <alignment horizontal="center"/>
    </xf>
    <xf numFmtId="0" fontId="0" fillId="0" borderId="0" xfId="0" applyAlignment="1">
      <alignment horizontal="center"/>
    </xf>
    <xf numFmtId="0" fontId="15" fillId="0" borderId="0" xfId="0" applyFont="1"/>
    <xf numFmtId="0" fontId="17" fillId="0" borderId="0" xfId="0" applyFont="1" applyAlignment="1">
      <alignment horizontal="left" vertical="top"/>
    </xf>
    <xf numFmtId="0" fontId="18" fillId="0" borderId="0" xfId="0" applyFont="1"/>
    <xf numFmtId="3" fontId="0" fillId="0" borderId="0" xfId="0" applyNumberFormat="1" applyAlignment="1">
      <alignment horizontal="center"/>
    </xf>
    <xf numFmtId="0" fontId="6" fillId="0" borderId="0" xfId="0" applyFont="1" applyAlignment="1">
      <alignment horizontal="center"/>
    </xf>
    <xf numFmtId="0" fontId="6" fillId="0" borderId="0" xfId="0" applyFont="1" applyAlignment="1">
      <alignment horizontal="right"/>
    </xf>
    <xf numFmtId="0" fontId="0" fillId="0" borderId="0" xfId="0" applyAlignment="1">
      <alignment horizontal="center" vertical="top" wrapText="1"/>
    </xf>
    <xf numFmtId="165" fontId="6" fillId="0" borderId="0" xfId="0" applyNumberFormat="1" applyFont="1"/>
    <xf numFmtId="0" fontId="21" fillId="2" borderId="2" xfId="0" applyFont="1" applyFill="1" applyBorder="1" applyAlignment="1">
      <alignment horizontal="left" vertical="center" wrapText="1"/>
    </xf>
    <xf numFmtId="0" fontId="21" fillId="2" borderId="4" xfId="0" applyFont="1" applyFill="1" applyBorder="1" applyAlignment="1">
      <alignment horizontal="center" vertical="center" wrapText="1"/>
    </xf>
    <xf numFmtId="0" fontId="21" fillId="2" borderId="6" xfId="0" applyFont="1" applyFill="1" applyBorder="1" applyAlignment="1">
      <alignment horizontal="left" vertical="center" wrapText="1"/>
    </xf>
    <xf numFmtId="49" fontId="21" fillId="2" borderId="4" xfId="0" applyNumberFormat="1" applyFont="1" applyFill="1" applyBorder="1" applyAlignment="1">
      <alignment horizontal="center" vertical="center" wrapText="1"/>
    </xf>
    <xf numFmtId="165" fontId="23" fillId="4" borderId="1" xfId="0" applyNumberFormat="1" applyFont="1" applyFill="1" applyBorder="1" applyAlignment="1" applyProtection="1">
      <alignment vertical="center" wrapText="1"/>
      <protection locked="0"/>
    </xf>
    <xf numFmtId="0" fontId="20" fillId="4" borderId="0" xfId="0" applyFont="1" applyFill="1"/>
    <xf numFmtId="165" fontId="19" fillId="0" borderId="0" xfId="0" applyNumberFormat="1" applyFont="1" applyAlignment="1" applyProtection="1">
      <alignment vertical="center"/>
      <protection locked="0"/>
    </xf>
    <xf numFmtId="0" fontId="19" fillId="0" borderId="0" xfId="0" applyFont="1" applyAlignment="1" applyProtection="1">
      <alignment vertical="center"/>
      <protection locked="0"/>
    </xf>
    <xf numFmtId="1" fontId="19" fillId="4" borderId="0" xfId="0" applyNumberFormat="1" applyFont="1" applyFill="1" applyAlignment="1">
      <alignment horizontal="right" vertical="center" wrapText="1"/>
    </xf>
    <xf numFmtId="9" fontId="19" fillId="4" borderId="0" xfId="1" applyNumberFormat="1" applyFont="1" applyFill="1" applyAlignment="1" applyProtection="1">
      <alignment horizontal="right" vertical="center"/>
      <protection locked="0"/>
    </xf>
    <xf numFmtId="0" fontId="19" fillId="0" borderId="0" xfId="0" applyFont="1" applyAlignment="1" applyProtection="1">
      <alignment vertical="center" wrapText="1"/>
      <protection locked="0"/>
    </xf>
    <xf numFmtId="0" fontId="20"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21" fillId="2"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23" fillId="5" borderId="1" xfId="0" applyFont="1" applyFill="1" applyBorder="1" applyAlignment="1" applyProtection="1">
      <alignment vertical="center" wrapText="1"/>
      <protection locked="0"/>
    </xf>
    <xf numFmtId="0" fontId="19" fillId="5" borderId="1" xfId="0" applyFont="1" applyFill="1" applyBorder="1" applyAlignment="1" applyProtection="1">
      <alignment vertical="center" wrapText="1"/>
      <protection locked="0"/>
    </xf>
    <xf numFmtId="165" fontId="19" fillId="5" borderId="1" xfId="0" applyNumberFormat="1" applyFont="1" applyFill="1" applyBorder="1" applyAlignment="1" applyProtection="1">
      <alignment vertical="center"/>
      <protection locked="0"/>
    </xf>
    <xf numFmtId="1" fontId="19" fillId="5" borderId="1" xfId="0" applyNumberFormat="1" applyFont="1" applyFill="1" applyBorder="1" applyAlignment="1" applyProtection="1">
      <alignment vertical="center"/>
      <protection locked="0"/>
    </xf>
    <xf numFmtId="9" fontId="19" fillId="5" borderId="1" xfId="0" applyNumberFormat="1" applyFont="1" applyFill="1" applyBorder="1" applyAlignment="1" applyProtection="1">
      <alignment vertical="center"/>
      <protection locked="0"/>
    </xf>
    <xf numFmtId="0" fontId="19" fillId="5" borderId="1"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left" vertical="center" wrapText="1"/>
      <protection locked="0"/>
    </xf>
    <xf numFmtId="165" fontId="19" fillId="5" borderId="1" xfId="0" applyNumberFormat="1" applyFont="1" applyFill="1" applyBorder="1" applyAlignment="1" applyProtection="1">
      <alignment horizontal="right" vertical="center" wrapText="1"/>
      <protection locked="0"/>
    </xf>
    <xf numFmtId="49" fontId="19" fillId="5" borderId="1" xfId="0" applyNumberFormat="1" applyFont="1" applyFill="1" applyBorder="1" applyAlignment="1" applyProtection="1">
      <alignment horizontal="right" vertical="center"/>
      <protection locked="0"/>
    </xf>
    <xf numFmtId="9" fontId="19" fillId="5" borderId="1" xfId="0" applyNumberFormat="1" applyFont="1" applyFill="1" applyBorder="1" applyAlignment="1" applyProtection="1">
      <alignment horizontal="right" vertical="center"/>
      <protection locked="0"/>
    </xf>
    <xf numFmtId="0" fontId="19" fillId="5" borderId="1" xfId="0" applyFont="1" applyFill="1" applyBorder="1" applyAlignment="1">
      <alignment horizontal="center" vertical="center"/>
    </xf>
    <xf numFmtId="0" fontId="19" fillId="5" borderId="1" xfId="0" applyFont="1" applyFill="1" applyBorder="1" applyAlignment="1">
      <alignment horizontal="left" vertical="center"/>
    </xf>
    <xf numFmtId="1" fontId="19" fillId="5" borderId="6" xfId="0" applyNumberFormat="1" applyFont="1" applyFill="1" applyBorder="1" applyAlignment="1">
      <alignment horizontal="right" vertical="center" wrapText="1"/>
    </xf>
    <xf numFmtId="0" fontId="19" fillId="5" borderId="1" xfId="0" applyFont="1" applyFill="1" applyBorder="1" applyAlignment="1" applyProtection="1">
      <alignment horizontal="left" vertical="top" wrapText="1"/>
      <protection locked="0"/>
    </xf>
    <xf numFmtId="165" fontId="19" fillId="5" borderId="1" xfId="0" applyNumberFormat="1" applyFont="1" applyFill="1" applyBorder="1" applyAlignment="1" applyProtection="1">
      <alignment vertical="center" wrapText="1"/>
      <protection locked="0"/>
    </xf>
    <xf numFmtId="0" fontId="23" fillId="5" borderId="1" xfId="0" applyFont="1" applyFill="1" applyBorder="1" applyAlignment="1" applyProtection="1">
      <alignment horizontal="left" vertical="top" wrapText="1"/>
      <protection locked="0"/>
    </xf>
    <xf numFmtId="1" fontId="23" fillId="5" borderId="6" xfId="0" applyNumberFormat="1" applyFont="1" applyFill="1" applyBorder="1" applyAlignment="1">
      <alignment horizontal="right" vertical="center" wrapText="1"/>
    </xf>
    <xf numFmtId="9" fontId="23" fillId="5" borderId="6" xfId="0" applyNumberFormat="1" applyFont="1" applyFill="1" applyBorder="1" applyAlignment="1">
      <alignment horizontal="right" vertical="center" wrapText="1"/>
    </xf>
    <xf numFmtId="0" fontId="23" fillId="5" borderId="1" xfId="0" applyFont="1" applyFill="1" applyBorder="1"/>
    <xf numFmtId="0" fontId="19" fillId="5" borderId="1" xfId="0" applyFont="1" applyFill="1" applyBorder="1" applyAlignment="1" applyProtection="1">
      <alignment horizontal="center" vertical="top" wrapText="1"/>
      <protection locked="0"/>
    </xf>
    <xf numFmtId="0" fontId="19" fillId="5" borderId="6" xfId="0" applyFont="1" applyFill="1" applyBorder="1" applyAlignment="1">
      <alignment vertical="center" wrapText="1"/>
    </xf>
    <xf numFmtId="0" fontId="19" fillId="5" borderId="6" xfId="0" applyFont="1" applyFill="1" applyBorder="1" applyAlignment="1" applyProtection="1">
      <alignment vertical="center" wrapText="1"/>
      <protection locked="0"/>
    </xf>
    <xf numFmtId="165" fontId="19" fillId="5" borderId="6" xfId="0" applyNumberFormat="1" applyFont="1" applyFill="1" applyBorder="1" applyAlignment="1" applyProtection="1">
      <alignment vertical="center"/>
      <protection locked="0"/>
    </xf>
    <xf numFmtId="0" fontId="19" fillId="5" borderId="6" xfId="0" applyFont="1" applyFill="1" applyBorder="1" applyAlignment="1" applyProtection="1">
      <alignment vertical="center"/>
      <protection locked="0"/>
    </xf>
    <xf numFmtId="165" fontId="19" fillId="5" borderId="4" xfId="0" applyNumberFormat="1" applyFont="1" applyFill="1" applyBorder="1" applyAlignment="1" applyProtection="1">
      <alignment vertical="center"/>
      <protection locked="0"/>
    </xf>
    <xf numFmtId="9" fontId="19" fillId="5" borderId="1" xfId="1" applyNumberFormat="1" applyFont="1" applyFill="1" applyBorder="1" applyAlignment="1" applyProtection="1">
      <alignment horizontal="right" vertical="center"/>
      <protection locked="0"/>
    </xf>
    <xf numFmtId="1" fontId="19" fillId="5" borderId="1" xfId="0" applyNumberFormat="1" applyFont="1" applyFill="1" applyBorder="1" applyAlignment="1" applyProtection="1">
      <alignment horizontal="right" vertical="center"/>
      <protection locked="0"/>
    </xf>
    <xf numFmtId="9" fontId="19" fillId="5" borderId="6" xfId="0" applyNumberFormat="1" applyFont="1" applyFill="1" applyBorder="1" applyAlignment="1">
      <alignment horizontal="right" vertical="center" wrapText="1"/>
    </xf>
    <xf numFmtId="0" fontId="23" fillId="5" borderId="1" xfId="0" applyFont="1" applyFill="1" applyBorder="1" applyAlignment="1">
      <alignment horizontal="left" vertical="center" wrapText="1"/>
    </xf>
    <xf numFmtId="0" fontId="26" fillId="5" borderId="1" xfId="0" applyFont="1" applyFill="1" applyBorder="1" applyAlignment="1">
      <alignment horizontal="center" vertical="center" wrapText="1"/>
    </xf>
    <xf numFmtId="0" fontId="19" fillId="5" borderId="0" xfId="0" applyFont="1" applyFill="1" applyAlignment="1">
      <alignment horizontal="left" vertical="center"/>
    </xf>
    <xf numFmtId="0" fontId="24" fillId="5" borderId="1" xfId="0" applyFont="1" applyFill="1" applyBorder="1" applyAlignment="1">
      <alignment horizontal="left" vertical="center" wrapText="1"/>
    </xf>
    <xf numFmtId="10" fontId="24" fillId="5" borderId="1" xfId="0" applyNumberFormat="1" applyFont="1" applyFill="1" applyBorder="1" applyAlignment="1">
      <alignment horizontal="left" vertical="center" wrapText="1"/>
    </xf>
    <xf numFmtId="0" fontId="23" fillId="5" borderId="1" xfId="0" applyFont="1" applyFill="1" applyBorder="1" applyAlignment="1" applyProtection="1">
      <alignment horizontal="left" vertical="center" wrapText="1"/>
      <protection locked="0"/>
    </xf>
    <xf numFmtId="165" fontId="23" fillId="5" borderId="7" xfId="0" applyNumberFormat="1" applyFont="1" applyFill="1" applyBorder="1" applyAlignment="1" applyProtection="1">
      <alignment vertical="center" wrapText="1"/>
      <protection locked="0"/>
    </xf>
    <xf numFmtId="165" fontId="23" fillId="5" borderId="1" xfId="0" applyNumberFormat="1" applyFont="1" applyFill="1" applyBorder="1" applyAlignment="1" applyProtection="1">
      <alignment vertical="center" wrapText="1"/>
      <protection locked="0"/>
    </xf>
    <xf numFmtId="0" fontId="27" fillId="5" borderId="1" xfId="0" applyFont="1" applyFill="1" applyBorder="1" applyAlignment="1">
      <alignment horizontal="left" vertical="center" wrapText="1"/>
    </xf>
    <xf numFmtId="0" fontId="27" fillId="5" borderId="1" xfId="0" applyFont="1" applyFill="1" applyBorder="1" applyAlignment="1" applyProtection="1">
      <alignment horizontal="left" vertical="center" wrapText="1"/>
      <protection locked="0"/>
    </xf>
    <xf numFmtId="165" fontId="27" fillId="5" borderId="7" xfId="0" applyNumberFormat="1" applyFont="1" applyFill="1" applyBorder="1" applyAlignment="1" applyProtection="1">
      <alignment vertical="center" wrapText="1"/>
      <protection locked="0"/>
    </xf>
    <xf numFmtId="165" fontId="27" fillId="5" borderId="1" xfId="0" applyNumberFormat="1" applyFont="1" applyFill="1" applyBorder="1" applyAlignment="1" applyProtection="1">
      <alignment vertical="center" wrapText="1"/>
      <protection locked="0"/>
    </xf>
    <xf numFmtId="0" fontId="21" fillId="6" borderId="1" xfId="0" applyFont="1" applyFill="1" applyBorder="1" applyAlignment="1">
      <alignment horizontal="left" vertical="center" wrapText="1"/>
    </xf>
    <xf numFmtId="0" fontId="19" fillId="5" borderId="6" xfId="0" applyFont="1" applyFill="1" applyBorder="1" applyAlignment="1" applyProtection="1">
      <alignment horizontal="left" vertical="top" wrapText="1"/>
      <protection locked="0"/>
    </xf>
    <xf numFmtId="49" fontId="19" fillId="5" borderId="6" xfId="0" applyNumberFormat="1" applyFont="1" applyFill="1" applyBorder="1" applyAlignment="1">
      <alignment horizontal="right" vertical="center" wrapText="1"/>
    </xf>
    <xf numFmtId="49" fontId="19" fillId="5" borderId="6" xfId="0" applyNumberFormat="1" applyFont="1" applyFill="1" applyBorder="1" applyAlignment="1" applyProtection="1">
      <alignment horizontal="right" vertical="top" wrapText="1"/>
      <protection locked="0"/>
    </xf>
    <xf numFmtId="9" fontId="19" fillId="5" borderId="6" xfId="0" applyNumberFormat="1" applyFont="1" applyFill="1" applyBorder="1" applyAlignment="1" applyProtection="1">
      <alignment horizontal="right" vertical="top" wrapText="1"/>
      <protection locked="0"/>
    </xf>
    <xf numFmtId="0" fontId="23" fillId="5" borderId="6" xfId="0" applyFont="1" applyFill="1" applyBorder="1" applyAlignment="1" applyProtection="1">
      <alignment horizontal="left" vertical="top" wrapText="1"/>
      <protection locked="0"/>
    </xf>
    <xf numFmtId="49" fontId="23" fillId="5" borderId="6" xfId="0" applyNumberFormat="1" applyFont="1" applyFill="1" applyBorder="1" applyAlignment="1" applyProtection="1">
      <alignment horizontal="right" vertical="top" wrapText="1"/>
      <protection locked="0"/>
    </xf>
    <xf numFmtId="9" fontId="23" fillId="5" borderId="6" xfId="0" applyNumberFormat="1" applyFont="1" applyFill="1" applyBorder="1" applyAlignment="1" applyProtection="1">
      <alignment horizontal="right" vertical="top" wrapText="1"/>
      <protection locked="0"/>
    </xf>
    <xf numFmtId="0" fontId="19" fillId="5" borderId="2" xfId="0" applyFont="1" applyFill="1" applyBorder="1" applyAlignment="1" applyProtection="1">
      <alignment horizontal="center" vertical="center" wrapText="1"/>
      <protection locked="0"/>
    </xf>
    <xf numFmtId="165" fontId="23" fillId="5" borderId="1" xfId="0" applyNumberFormat="1" applyFont="1" applyFill="1" applyBorder="1" applyAlignment="1" applyProtection="1">
      <alignment horizontal="right" vertical="center" wrapText="1"/>
      <protection locked="0"/>
    </xf>
    <xf numFmtId="0" fontId="23" fillId="5" borderId="1" xfId="0" applyFont="1" applyFill="1" applyBorder="1" applyAlignment="1" applyProtection="1">
      <alignment horizontal="center" vertical="center" wrapText="1"/>
      <protection locked="0"/>
    </xf>
    <xf numFmtId="49" fontId="23" fillId="5" borderId="1" xfId="0" applyNumberFormat="1" applyFont="1" applyFill="1" applyBorder="1" applyAlignment="1" applyProtection="1">
      <alignment horizontal="right" vertical="center"/>
      <protection locked="0"/>
    </xf>
    <xf numFmtId="9" fontId="23" fillId="5" borderId="1" xfId="0" applyNumberFormat="1" applyFont="1" applyFill="1" applyBorder="1" applyAlignment="1" applyProtection="1">
      <alignment horizontal="right" vertical="center"/>
      <protection locked="0"/>
    </xf>
    <xf numFmtId="0" fontId="12" fillId="5" borderId="1" xfId="0" applyFont="1" applyFill="1" applyBorder="1" applyAlignment="1">
      <alignment vertical="center"/>
    </xf>
    <xf numFmtId="0" fontId="12" fillId="5" borderId="1" xfId="0" applyFont="1" applyFill="1" applyBorder="1" applyAlignment="1">
      <alignment horizontal="left" vertical="center"/>
    </xf>
    <xf numFmtId="0" fontId="19" fillId="5" borderId="6" xfId="0" applyFont="1" applyFill="1" applyBorder="1" applyAlignment="1" applyProtection="1">
      <alignment horizontal="left" vertical="center" wrapText="1"/>
      <protection locked="0"/>
    </xf>
    <xf numFmtId="49" fontId="19" fillId="5" borderId="6" xfId="0" applyNumberFormat="1" applyFont="1" applyFill="1" applyBorder="1" applyAlignment="1" applyProtection="1">
      <alignment horizontal="right" vertical="center" wrapText="1"/>
      <protection locked="0"/>
    </xf>
    <xf numFmtId="9" fontId="19" fillId="5" borderId="6" xfId="0" applyNumberFormat="1" applyFont="1" applyFill="1" applyBorder="1" applyAlignment="1" applyProtection="1">
      <alignment horizontal="right" vertical="center" wrapText="1"/>
      <protection locked="0"/>
    </xf>
    <xf numFmtId="0" fontId="23" fillId="5" borderId="6" xfId="0" applyFont="1" applyFill="1" applyBorder="1" applyAlignment="1" applyProtection="1">
      <alignment horizontal="left" vertical="center" wrapText="1"/>
      <protection locked="0"/>
    </xf>
    <xf numFmtId="49" fontId="23" fillId="5" borderId="6" xfId="0" applyNumberFormat="1" applyFont="1" applyFill="1" applyBorder="1" applyAlignment="1" applyProtection="1">
      <alignment horizontal="right" vertical="center" wrapText="1"/>
      <protection locked="0"/>
    </xf>
    <xf numFmtId="9" fontId="23" fillId="5" borderId="6" xfId="0" applyNumberFormat="1" applyFont="1" applyFill="1" applyBorder="1" applyAlignment="1" applyProtection="1">
      <alignment horizontal="right" vertical="center" wrapText="1"/>
      <protection locked="0"/>
    </xf>
    <xf numFmtId="0" fontId="19" fillId="5" borderId="6" xfId="0" applyFont="1" applyFill="1" applyBorder="1" applyAlignment="1">
      <alignment vertical="center" wrapText="1"/>
    </xf>
    <xf numFmtId="0" fontId="19" fillId="5" borderId="6" xfId="0" applyFont="1" applyFill="1" applyBorder="1" applyAlignment="1" applyProtection="1">
      <alignment horizontal="right" vertical="center" wrapText="1"/>
      <protection locked="0"/>
    </xf>
    <xf numFmtId="165" fontId="19" fillId="5" borderId="6" xfId="0" applyNumberFormat="1" applyFont="1" applyFill="1" applyBorder="1" applyAlignment="1" applyProtection="1">
      <alignment horizontal="right" vertical="center"/>
      <protection locked="0"/>
    </xf>
    <xf numFmtId="0" fontId="21" fillId="6" borderId="1" xfId="0" applyFont="1" applyFill="1" applyBorder="1" applyAlignment="1">
      <alignment horizontal="center" vertical="center" wrapText="1"/>
    </xf>
    <xf numFmtId="165" fontId="26" fillId="4" borderId="1" xfId="0" applyNumberFormat="1" applyFont="1" applyFill="1" applyBorder="1" applyAlignment="1" applyProtection="1">
      <alignment vertical="center" wrapText="1"/>
      <protection locked="0"/>
    </xf>
    <xf numFmtId="0" fontId="21" fillId="2" borderId="1" xfId="0" applyFont="1" applyFill="1" applyBorder="1" applyAlignment="1">
      <alignment horizontal="left" vertical="center" wrapText="1"/>
    </xf>
    <xf numFmtId="165" fontId="28" fillId="4" borderId="7" xfId="0" applyNumberFormat="1" applyFont="1" applyFill="1" applyBorder="1" applyAlignment="1" applyProtection="1">
      <alignment vertical="center" wrapText="1"/>
      <protection locked="0"/>
    </xf>
    <xf numFmtId="165" fontId="28" fillId="4" borderId="1" xfId="0" applyNumberFormat="1" applyFont="1" applyFill="1" applyBorder="1" applyAlignment="1" applyProtection="1">
      <alignment vertical="center" wrapText="1"/>
      <protection locked="0"/>
    </xf>
    <xf numFmtId="0" fontId="23" fillId="5" borderId="1" xfId="0" applyFont="1" applyFill="1" applyBorder="1" applyAlignment="1">
      <alignment horizontal="center" vertical="center" wrapText="1"/>
    </xf>
    <xf numFmtId="0" fontId="23" fillId="5" borderId="7" xfId="0" applyFont="1" applyFill="1" applyBorder="1" applyAlignment="1">
      <alignment vertical="center" wrapText="1"/>
    </xf>
    <xf numFmtId="0" fontId="23" fillId="5" borderId="7" xfId="0" applyFont="1" applyFill="1" applyBorder="1" applyAlignment="1" applyProtection="1">
      <alignment horizontal="left" vertical="center" wrapText="1"/>
      <protection locked="0"/>
    </xf>
    <xf numFmtId="0" fontId="23" fillId="5" borderId="6" xfId="0" applyFont="1" applyFill="1" applyBorder="1" applyAlignment="1">
      <alignment vertical="center" wrapText="1"/>
    </xf>
    <xf numFmtId="0" fontId="23" fillId="5" borderId="6" xfId="0" applyFont="1" applyFill="1" applyBorder="1" applyAlignment="1">
      <alignment vertical="center"/>
    </xf>
    <xf numFmtId="0" fontId="23" fillId="5" borderId="1" xfId="0" applyFont="1" applyFill="1" applyBorder="1" applyAlignment="1">
      <alignment horizontal="center" vertical="center"/>
    </xf>
    <xf numFmtId="49" fontId="23" fillId="5" borderId="6" xfId="0" applyNumberFormat="1" applyFont="1" applyFill="1" applyBorder="1" applyAlignment="1">
      <alignment horizontal="right" vertical="center" wrapText="1"/>
    </xf>
    <xf numFmtId="165" fontId="29" fillId="4" borderId="1" xfId="0" applyNumberFormat="1" applyFont="1" applyFill="1" applyBorder="1" applyAlignment="1" applyProtection="1">
      <alignment vertical="center" wrapText="1"/>
      <protection locked="0"/>
    </xf>
    <xf numFmtId="0" fontId="23" fillId="5" borderId="7" xfId="0" applyFont="1" applyFill="1" applyBorder="1" applyAlignment="1">
      <alignment vertical="center"/>
    </xf>
    <xf numFmtId="0" fontId="23" fillId="5" borderId="6" xfId="0" applyFont="1" applyFill="1" applyBorder="1" applyAlignment="1">
      <alignment vertical="center"/>
    </xf>
    <xf numFmtId="0" fontId="16" fillId="0" borderId="0" xfId="0" applyFont="1" applyAlignment="1">
      <alignment vertical="center" wrapText="1"/>
    </xf>
    <xf numFmtId="0" fontId="23" fillId="5" borderId="7" xfId="0" applyFont="1" applyFill="1" applyBorder="1" applyAlignment="1">
      <alignment vertical="center" wrapText="1"/>
    </xf>
    <xf numFmtId="0" fontId="23" fillId="5" borderId="6"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1" fillId="2" borderId="1" xfId="0" applyFont="1" applyFill="1" applyBorder="1" applyAlignment="1">
      <alignment horizontal="left" vertical="center" wrapText="1"/>
    </xf>
    <xf numFmtId="0" fontId="0" fillId="0" borderId="1" xfId="0" applyBorder="1" applyAlignment="1">
      <alignment horizontal="left" vertical="center" wrapText="1"/>
    </xf>
    <xf numFmtId="0" fontId="21"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0" fillId="0" borderId="4" xfId="0" applyBorder="1" applyAlignment="1">
      <alignment vertical="center"/>
    </xf>
    <xf numFmtId="49" fontId="23" fillId="5" borderId="1" xfId="0" applyNumberFormat="1" applyFont="1" applyFill="1" applyBorder="1" applyAlignment="1" applyProtection="1">
      <alignment horizontal="left" vertical="center" wrapText="1"/>
      <protection locked="0"/>
    </xf>
    <xf numFmtId="0" fontId="23" fillId="5" borderId="2" xfId="0" applyFont="1" applyFill="1" applyBorder="1" applyAlignment="1" applyProtection="1">
      <alignment horizontal="center" vertical="center" wrapText="1"/>
      <protection locked="0"/>
    </xf>
  </cellXfs>
  <cellStyles count="2">
    <cellStyle name="Normal" xfId="0" builtinId="0"/>
    <cellStyle name="Normal 2" xfId="1" xr:uid="{AF994E1C-CE90-4F3B-B8D0-04D52994EE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15"/>
  <sheetViews>
    <sheetView showGridLines="0" zoomScaleNormal="100" zoomScaleSheetLayoutView="100" workbookViewId="0">
      <selection activeCell="C1" sqref="C1"/>
    </sheetView>
  </sheetViews>
  <sheetFormatPr defaultRowHeight="15" x14ac:dyDescent="0.25"/>
  <cols>
    <col min="1" max="1" width="34.42578125" customWidth="1"/>
    <col min="2" max="2" width="35" customWidth="1"/>
    <col min="3" max="3" width="15.85546875" bestFit="1" customWidth="1"/>
    <col min="4" max="5" width="32.42578125" customWidth="1"/>
    <col min="6" max="10" width="20.5703125" customWidth="1"/>
    <col min="11" max="11" width="21.28515625" customWidth="1"/>
    <col min="12" max="12" width="19.85546875" customWidth="1"/>
  </cols>
  <sheetData>
    <row r="1" spans="1:12" ht="23.25" x14ac:dyDescent="0.35">
      <c r="A1" s="43" t="s">
        <v>371</v>
      </c>
      <c r="C1" s="43" t="s">
        <v>559</v>
      </c>
    </row>
    <row r="2" spans="1:12" ht="20.25" x14ac:dyDescent="0.3">
      <c r="A2" s="14" t="s">
        <v>75</v>
      </c>
    </row>
    <row r="3" spans="1:12" ht="63" customHeight="1" x14ac:dyDescent="0.25">
      <c r="A3" s="2" t="s">
        <v>3</v>
      </c>
      <c r="B3" s="2" t="s">
        <v>314</v>
      </c>
      <c r="C3" s="2" t="s">
        <v>76</v>
      </c>
      <c r="D3" s="16" t="s">
        <v>90</v>
      </c>
      <c r="E3" s="16" t="s">
        <v>7</v>
      </c>
      <c r="F3" s="2" t="s">
        <v>103</v>
      </c>
      <c r="G3" s="2" t="s">
        <v>114</v>
      </c>
      <c r="H3" s="2" t="s">
        <v>133</v>
      </c>
      <c r="I3" s="2" t="s">
        <v>106</v>
      </c>
      <c r="J3" s="2" t="s">
        <v>94</v>
      </c>
      <c r="K3" s="2" t="s">
        <v>323</v>
      </c>
      <c r="L3" s="2" t="s">
        <v>324</v>
      </c>
    </row>
    <row r="4" spans="1:12" x14ac:dyDescent="0.25">
      <c r="A4" s="56">
        <v>1</v>
      </c>
      <c r="B4" s="57" t="s">
        <v>315</v>
      </c>
      <c r="C4" s="58" t="s">
        <v>110</v>
      </c>
      <c r="D4" s="59" t="s">
        <v>330</v>
      </c>
      <c r="E4" s="60">
        <v>3001253</v>
      </c>
      <c r="F4" s="61">
        <v>1125</v>
      </c>
      <c r="G4" s="61">
        <v>1025</v>
      </c>
      <c r="H4" s="61">
        <v>710</v>
      </c>
      <c r="I4" s="61">
        <v>550</v>
      </c>
      <c r="J4" s="61">
        <v>40000</v>
      </c>
      <c r="K4" s="62">
        <v>48101700</v>
      </c>
      <c r="L4" s="63">
        <v>0.25</v>
      </c>
    </row>
    <row r="5" spans="1:12" x14ac:dyDescent="0.25">
      <c r="A5" s="56">
        <v>2</v>
      </c>
      <c r="B5" s="57" t="s">
        <v>315</v>
      </c>
      <c r="C5" s="57" t="s">
        <v>111</v>
      </c>
      <c r="D5" s="59" t="s">
        <v>329</v>
      </c>
      <c r="E5" s="60">
        <v>3001254</v>
      </c>
      <c r="F5" s="61">
        <v>1260</v>
      </c>
      <c r="G5" s="61">
        <v>1160</v>
      </c>
      <c r="H5" s="61">
        <v>799</v>
      </c>
      <c r="I5" s="61">
        <v>625</v>
      </c>
      <c r="J5" s="61">
        <v>40000</v>
      </c>
      <c r="K5" s="62">
        <v>48101700</v>
      </c>
      <c r="L5" s="63">
        <v>0.25</v>
      </c>
    </row>
    <row r="6" spans="1:12" x14ac:dyDescent="0.25">
      <c r="A6" s="56">
        <v>3</v>
      </c>
      <c r="B6" s="57" t="s">
        <v>315</v>
      </c>
      <c r="C6" s="57" t="s">
        <v>112</v>
      </c>
      <c r="D6" s="60" t="s">
        <v>331</v>
      </c>
      <c r="E6" s="60">
        <v>3001255</v>
      </c>
      <c r="F6" s="61">
        <v>1475</v>
      </c>
      <c r="G6" s="61">
        <v>1375</v>
      </c>
      <c r="H6" s="61">
        <v>950</v>
      </c>
      <c r="I6" s="61">
        <v>750</v>
      </c>
      <c r="J6" s="61">
        <v>50000</v>
      </c>
      <c r="K6" s="62">
        <v>48101700</v>
      </c>
      <c r="L6" s="63">
        <v>0.25</v>
      </c>
    </row>
    <row r="7" spans="1:12" ht="60" x14ac:dyDescent="0.25">
      <c r="A7" s="2" t="s">
        <v>3</v>
      </c>
      <c r="B7" s="2" t="s">
        <v>316</v>
      </c>
      <c r="C7" s="2" t="s">
        <v>76</v>
      </c>
      <c r="D7" s="16" t="s">
        <v>90</v>
      </c>
      <c r="E7" s="16" t="s">
        <v>7</v>
      </c>
      <c r="F7" s="2" t="s">
        <v>103</v>
      </c>
      <c r="G7" s="2" t="s">
        <v>114</v>
      </c>
      <c r="H7" s="2" t="s">
        <v>133</v>
      </c>
      <c r="I7" s="2" t="s">
        <v>106</v>
      </c>
      <c r="J7" s="2" t="s">
        <v>94</v>
      </c>
      <c r="K7" s="2" t="s">
        <v>323</v>
      </c>
      <c r="L7" s="2" t="s">
        <v>324</v>
      </c>
    </row>
    <row r="8" spans="1:12" x14ac:dyDescent="0.25">
      <c r="A8" s="56">
        <v>4</v>
      </c>
      <c r="B8" s="57" t="s">
        <v>317</v>
      </c>
      <c r="C8" s="57" t="s">
        <v>110</v>
      </c>
      <c r="D8" s="60" t="s">
        <v>320</v>
      </c>
      <c r="E8" s="60">
        <v>3001243</v>
      </c>
      <c r="F8" s="61">
        <v>1235</v>
      </c>
      <c r="G8" s="61">
        <v>1135</v>
      </c>
      <c r="H8" s="61">
        <v>795</v>
      </c>
      <c r="I8" s="61">
        <v>599</v>
      </c>
      <c r="J8" s="61">
        <v>40000</v>
      </c>
      <c r="K8" s="62">
        <v>48101700</v>
      </c>
      <c r="L8" s="63">
        <v>0.25</v>
      </c>
    </row>
    <row r="9" spans="1:12" ht="25.5" x14ac:dyDescent="0.25">
      <c r="A9" s="56">
        <v>5</v>
      </c>
      <c r="B9" s="57" t="s">
        <v>317</v>
      </c>
      <c r="C9" s="57" t="s">
        <v>112</v>
      </c>
      <c r="D9" s="60" t="s">
        <v>321</v>
      </c>
      <c r="E9" s="60">
        <v>3001252</v>
      </c>
      <c r="F9" s="61">
        <v>1410</v>
      </c>
      <c r="G9" s="61">
        <v>1310</v>
      </c>
      <c r="H9" s="61">
        <v>899</v>
      </c>
      <c r="I9" s="61">
        <v>699</v>
      </c>
      <c r="J9" s="61">
        <v>40000</v>
      </c>
      <c r="K9" s="62">
        <v>48101700</v>
      </c>
      <c r="L9" s="63">
        <v>0.25</v>
      </c>
    </row>
    <row r="10" spans="1:12" ht="25.5" x14ac:dyDescent="0.25">
      <c r="A10" s="56">
        <v>6</v>
      </c>
      <c r="B10" s="57" t="s">
        <v>317</v>
      </c>
      <c r="C10" s="57" t="s">
        <v>113</v>
      </c>
      <c r="D10" s="60" t="s">
        <v>322</v>
      </c>
      <c r="E10" s="60">
        <v>3001245</v>
      </c>
      <c r="F10" s="61">
        <v>1410</v>
      </c>
      <c r="G10" s="61">
        <v>1310</v>
      </c>
      <c r="H10" s="61">
        <v>899</v>
      </c>
      <c r="I10" s="61">
        <v>699</v>
      </c>
      <c r="J10" s="61">
        <v>40000</v>
      </c>
      <c r="K10" s="62">
        <v>48101700</v>
      </c>
      <c r="L10" s="63">
        <v>0.25</v>
      </c>
    </row>
    <row r="11" spans="1:12" ht="60" x14ac:dyDescent="0.25">
      <c r="A11" s="2" t="s">
        <v>3</v>
      </c>
      <c r="B11" s="2" t="s">
        <v>318</v>
      </c>
      <c r="C11" s="2" t="s">
        <v>76</v>
      </c>
      <c r="D11" s="16" t="s">
        <v>90</v>
      </c>
      <c r="E11" s="16" t="s">
        <v>7</v>
      </c>
      <c r="F11" s="2" t="s">
        <v>103</v>
      </c>
      <c r="G11" s="2" t="s">
        <v>114</v>
      </c>
      <c r="H11" s="2" t="s">
        <v>133</v>
      </c>
      <c r="I11" s="2" t="s">
        <v>106</v>
      </c>
      <c r="J11" s="2" t="s">
        <v>94</v>
      </c>
      <c r="K11" s="2" t="s">
        <v>323</v>
      </c>
      <c r="L11" s="2" t="s">
        <v>324</v>
      </c>
    </row>
    <row r="12" spans="1:12" x14ac:dyDescent="0.25">
      <c r="A12" s="56">
        <v>7</v>
      </c>
      <c r="B12" s="57" t="s">
        <v>319</v>
      </c>
      <c r="C12" s="57" t="s">
        <v>110</v>
      </c>
      <c r="D12" s="59" t="s">
        <v>332</v>
      </c>
      <c r="E12" s="60">
        <v>3001256</v>
      </c>
      <c r="F12" s="61">
        <v>945</v>
      </c>
      <c r="G12" s="61">
        <v>945</v>
      </c>
      <c r="H12" s="61">
        <v>650</v>
      </c>
      <c r="I12" s="61">
        <v>499</v>
      </c>
      <c r="J12" s="61">
        <v>35000</v>
      </c>
      <c r="K12" s="62">
        <v>48101700</v>
      </c>
      <c r="L12" s="63">
        <v>0.25</v>
      </c>
    </row>
    <row r="13" spans="1:12" x14ac:dyDescent="0.25">
      <c r="A13" s="56">
        <v>8</v>
      </c>
      <c r="B13" s="57" t="s">
        <v>319</v>
      </c>
      <c r="C13" s="57" t="s">
        <v>111</v>
      </c>
      <c r="D13" s="59" t="s">
        <v>333</v>
      </c>
      <c r="E13" s="60">
        <v>3001258</v>
      </c>
      <c r="F13" s="61">
        <v>1075</v>
      </c>
      <c r="G13" s="61">
        <v>1075</v>
      </c>
      <c r="H13" s="61">
        <v>750</v>
      </c>
      <c r="I13" s="61">
        <v>575</v>
      </c>
      <c r="J13" s="61">
        <v>35000</v>
      </c>
      <c r="K13" s="62">
        <v>48101700</v>
      </c>
      <c r="L13" s="63">
        <v>0.25</v>
      </c>
    </row>
    <row r="14" spans="1:12" x14ac:dyDescent="0.25">
      <c r="A14" s="56">
        <v>9</v>
      </c>
      <c r="B14" s="57" t="s">
        <v>319</v>
      </c>
      <c r="C14" s="57" t="s">
        <v>112</v>
      </c>
      <c r="D14" s="60" t="s">
        <v>334</v>
      </c>
      <c r="E14" s="60">
        <v>3001259</v>
      </c>
      <c r="F14" s="61">
        <v>1295</v>
      </c>
      <c r="G14" s="61">
        <v>1295</v>
      </c>
      <c r="H14" s="61">
        <v>899</v>
      </c>
      <c r="I14" s="61">
        <v>699</v>
      </c>
      <c r="J14" s="61">
        <v>45000</v>
      </c>
      <c r="K14" s="62">
        <v>48101700</v>
      </c>
      <c r="L14" s="63">
        <v>0.25</v>
      </c>
    </row>
    <row r="15" spans="1:12" x14ac:dyDescent="0.25">
      <c r="A15" s="15"/>
      <c r="B15" s="15"/>
      <c r="C15" s="15"/>
      <c r="D15" s="15"/>
      <c r="E15" s="15"/>
      <c r="F15" s="17"/>
      <c r="G15" s="15"/>
      <c r="H15" s="15"/>
      <c r="I15" s="15"/>
      <c r="J15" s="15"/>
    </row>
  </sheetData>
  <pageMargins left="0.70866141732283472" right="0.70866141732283472" top="0.74803149606299213" bottom="0.74803149606299213" header="0.31496062992125984" footer="0.31496062992125984"/>
  <pageSetup paperSize="9" scale="44" orientation="landscape" horizontalDpi="1200" verticalDpi="1200" r:id="rId1"/>
  <headerFooter>
    <oddHeader xml:space="preserve">&amp;L23.3-2401-18
Kaffe- och Vattenautomater med tillhörande varor och tjänster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8BBA-2B62-42E0-A075-CF550D40B106}">
  <sheetPr>
    <tabColor theme="6"/>
  </sheetPr>
  <dimension ref="A1:T85"/>
  <sheetViews>
    <sheetView showGridLines="0" tabSelected="1" zoomScale="80" zoomScaleNormal="80" workbookViewId="0">
      <selection activeCell="E91" sqref="E91"/>
    </sheetView>
  </sheetViews>
  <sheetFormatPr defaultRowHeight="15" x14ac:dyDescent="0.25"/>
  <cols>
    <col min="1" max="1" width="21.5703125" customWidth="1"/>
    <col min="2" max="2" width="25.28515625" customWidth="1"/>
    <col min="3" max="3" width="22" customWidth="1"/>
    <col min="4" max="4" width="23.140625" customWidth="1"/>
    <col min="5" max="5" width="26.42578125" customWidth="1"/>
    <col min="6" max="6" width="16.5703125" bestFit="1" customWidth="1"/>
    <col min="7" max="7" width="23" customWidth="1"/>
    <col min="8" max="9" width="22.42578125" bestFit="1" customWidth="1"/>
    <col min="10" max="10" width="21.5703125" bestFit="1" customWidth="1"/>
    <col min="11" max="11" width="23" customWidth="1"/>
    <col min="12" max="12" width="22" bestFit="1" customWidth="1"/>
    <col min="13" max="15" width="22" customWidth="1"/>
    <col min="16" max="16" width="19.5703125" bestFit="1" customWidth="1"/>
    <col min="17" max="17" width="22.85546875" bestFit="1" customWidth="1"/>
    <col min="18" max="18" width="14.5703125" bestFit="1" customWidth="1"/>
    <col min="19" max="19" width="12" bestFit="1" customWidth="1"/>
  </cols>
  <sheetData>
    <row r="1" spans="1:19" ht="23.25" x14ac:dyDescent="0.35">
      <c r="A1" s="13" t="s">
        <v>371</v>
      </c>
      <c r="D1" s="43" t="s">
        <v>559</v>
      </c>
    </row>
    <row r="2" spans="1:19" ht="20.25" x14ac:dyDescent="0.3">
      <c r="A2" s="14" t="s">
        <v>116</v>
      </c>
    </row>
    <row r="3" spans="1:19" s="25" customFormat="1" ht="105" customHeight="1" x14ac:dyDescent="0.25">
      <c r="A3" s="2" t="s">
        <v>3</v>
      </c>
      <c r="B3" s="2" t="s">
        <v>4</v>
      </c>
      <c r="C3" s="2" t="s">
        <v>99</v>
      </c>
      <c r="D3" s="2" t="s">
        <v>108</v>
      </c>
      <c r="E3" s="2" t="s">
        <v>5</v>
      </c>
      <c r="F3" s="2" t="s">
        <v>7</v>
      </c>
      <c r="G3" s="2" t="s">
        <v>60</v>
      </c>
      <c r="H3" s="2" t="s">
        <v>370</v>
      </c>
      <c r="I3" s="2" t="s">
        <v>369</v>
      </c>
      <c r="J3" s="2" t="s">
        <v>501</v>
      </c>
      <c r="K3" s="2" t="s">
        <v>547</v>
      </c>
      <c r="L3" s="2" t="s">
        <v>552</v>
      </c>
      <c r="M3" s="123" t="s">
        <v>549</v>
      </c>
      <c r="N3" s="123" t="s">
        <v>553</v>
      </c>
      <c r="O3" s="123" t="s">
        <v>554</v>
      </c>
      <c r="P3" s="2" t="s">
        <v>548</v>
      </c>
      <c r="Q3" s="2" t="s">
        <v>325</v>
      </c>
      <c r="R3" s="2" t="s">
        <v>323</v>
      </c>
      <c r="S3" s="2" t="s">
        <v>324</v>
      </c>
    </row>
    <row r="4" spans="1:19" ht="25.5" x14ac:dyDescent="0.25">
      <c r="A4" s="64">
        <v>1</v>
      </c>
      <c r="B4" s="65" t="s">
        <v>52</v>
      </c>
      <c r="C4" s="65"/>
      <c r="D4" s="65" t="s">
        <v>178</v>
      </c>
      <c r="E4" s="65" t="s">
        <v>178</v>
      </c>
      <c r="F4" s="65">
        <v>510</v>
      </c>
      <c r="G4" s="65" t="s">
        <v>179</v>
      </c>
      <c r="H4" s="94">
        <f>I4*5</f>
        <v>995</v>
      </c>
      <c r="I4" s="94">
        <v>199</v>
      </c>
      <c r="J4" s="42"/>
      <c r="K4" s="42"/>
      <c r="L4" s="42"/>
      <c r="M4" s="42"/>
      <c r="N4" s="42"/>
      <c r="O4" s="42"/>
      <c r="P4" s="72" t="s">
        <v>9</v>
      </c>
      <c r="Q4" s="72" t="s">
        <v>185</v>
      </c>
      <c r="R4" s="67" t="s">
        <v>351</v>
      </c>
      <c r="S4" s="68">
        <v>0.12</v>
      </c>
    </row>
    <row r="5" spans="1:19" ht="23.45" customHeight="1" x14ac:dyDescent="0.25">
      <c r="A5" s="64">
        <v>2</v>
      </c>
      <c r="B5" s="65" t="s">
        <v>55</v>
      </c>
      <c r="C5" s="65"/>
      <c r="D5" s="65" t="s">
        <v>186</v>
      </c>
      <c r="E5" s="65" t="s">
        <v>300</v>
      </c>
      <c r="F5" s="65">
        <v>2902</v>
      </c>
      <c r="G5" s="65" t="s">
        <v>301</v>
      </c>
      <c r="H5" s="94">
        <v>795</v>
      </c>
      <c r="I5" s="94">
        <v>795</v>
      </c>
      <c r="J5" s="8"/>
      <c r="K5" s="8"/>
      <c r="L5" s="8"/>
      <c r="M5" s="8"/>
      <c r="N5" s="8"/>
      <c r="O5" s="8"/>
      <c r="P5" s="72" t="s">
        <v>302</v>
      </c>
      <c r="Q5" s="100"/>
      <c r="R5" s="101" t="s">
        <v>345</v>
      </c>
      <c r="S5" s="86">
        <v>0.25</v>
      </c>
    </row>
    <row r="6" spans="1:19" ht="25.5" x14ac:dyDescent="0.25">
      <c r="A6" s="64">
        <v>3</v>
      </c>
      <c r="B6" s="65" t="s">
        <v>134</v>
      </c>
      <c r="C6" s="65"/>
      <c r="D6" s="65"/>
      <c r="E6" s="65" t="s">
        <v>275</v>
      </c>
      <c r="F6" s="65">
        <v>2114</v>
      </c>
      <c r="G6" s="92">
        <v>1500</v>
      </c>
      <c r="H6" s="94">
        <v>3390</v>
      </c>
      <c r="I6" s="94">
        <v>3390</v>
      </c>
      <c r="J6" s="8"/>
      <c r="K6" s="8"/>
      <c r="L6" s="8"/>
      <c r="M6" s="8"/>
      <c r="N6" s="8"/>
      <c r="O6" s="8"/>
      <c r="P6" s="72" t="s">
        <v>276</v>
      </c>
      <c r="Q6" s="100"/>
      <c r="R6" s="101" t="s">
        <v>354</v>
      </c>
      <c r="S6" s="86">
        <v>0.25</v>
      </c>
    </row>
    <row r="7" spans="1:19" ht="25.5" x14ac:dyDescent="0.25">
      <c r="A7" s="64">
        <v>4</v>
      </c>
      <c r="B7" s="65" t="s">
        <v>135</v>
      </c>
      <c r="C7" s="65"/>
      <c r="D7" s="65"/>
      <c r="E7" s="65" t="s">
        <v>187</v>
      </c>
      <c r="F7" s="65">
        <v>2412</v>
      </c>
      <c r="G7" s="65" t="s">
        <v>188</v>
      </c>
      <c r="H7" s="94">
        <v>232</v>
      </c>
      <c r="I7" s="94">
        <v>232</v>
      </c>
      <c r="J7" s="8"/>
      <c r="K7" s="8"/>
      <c r="L7" s="8"/>
      <c r="M7" s="8"/>
      <c r="N7" s="8"/>
      <c r="O7" s="8"/>
      <c r="P7" s="72" t="s">
        <v>191</v>
      </c>
      <c r="Q7" s="100"/>
      <c r="R7" s="102" t="s">
        <v>355</v>
      </c>
      <c r="S7" s="103">
        <v>0.25</v>
      </c>
    </row>
    <row r="8" spans="1:19" ht="38.25" x14ac:dyDescent="0.25">
      <c r="A8" s="64">
        <v>5</v>
      </c>
      <c r="B8" s="65" t="s">
        <v>57</v>
      </c>
      <c r="C8" s="65"/>
      <c r="D8" s="65"/>
      <c r="E8" s="65" t="s">
        <v>189</v>
      </c>
      <c r="F8" s="65">
        <v>5021003</v>
      </c>
      <c r="G8" s="65" t="s">
        <v>188</v>
      </c>
      <c r="H8" s="94">
        <v>624</v>
      </c>
      <c r="I8" s="94">
        <v>624</v>
      </c>
      <c r="J8" s="8"/>
      <c r="K8" s="8"/>
      <c r="L8" s="8"/>
      <c r="M8" s="8"/>
      <c r="N8" s="8"/>
      <c r="O8" s="8"/>
      <c r="P8" s="72" t="s">
        <v>191</v>
      </c>
      <c r="Q8" s="100"/>
      <c r="R8" s="102" t="s">
        <v>356</v>
      </c>
      <c r="S8" s="103">
        <v>0.25</v>
      </c>
    </row>
    <row r="9" spans="1:19" ht="38.25" x14ac:dyDescent="0.25">
      <c r="A9" s="64">
        <v>6</v>
      </c>
      <c r="B9" s="65" t="s">
        <v>57</v>
      </c>
      <c r="C9" s="65"/>
      <c r="D9" s="65"/>
      <c r="E9" s="65" t="s">
        <v>190</v>
      </c>
      <c r="F9" s="65">
        <v>5021005</v>
      </c>
      <c r="G9" s="65" t="s">
        <v>188</v>
      </c>
      <c r="H9" s="94">
        <v>472</v>
      </c>
      <c r="I9" s="94">
        <v>472</v>
      </c>
      <c r="J9" s="8"/>
      <c r="K9" s="8"/>
      <c r="L9" s="8"/>
      <c r="M9" s="8"/>
      <c r="N9" s="8"/>
      <c r="O9" s="8"/>
      <c r="P9" s="72" t="s">
        <v>191</v>
      </c>
      <c r="Q9" s="100"/>
      <c r="R9" s="102" t="s">
        <v>356</v>
      </c>
      <c r="S9" s="103">
        <v>0.25</v>
      </c>
    </row>
    <row r="10" spans="1:19" x14ac:dyDescent="0.25">
      <c r="A10" s="64">
        <v>7</v>
      </c>
      <c r="B10" s="65" t="s">
        <v>56</v>
      </c>
      <c r="C10" s="65"/>
      <c r="D10" s="65"/>
      <c r="E10" s="65" t="s">
        <v>241</v>
      </c>
      <c r="F10" s="65">
        <v>71</v>
      </c>
      <c r="G10" s="65" t="s">
        <v>277</v>
      </c>
      <c r="H10" s="94">
        <v>108</v>
      </c>
      <c r="I10" s="94">
        <v>108</v>
      </c>
      <c r="J10" s="8"/>
      <c r="K10" s="8"/>
      <c r="L10" s="8"/>
      <c r="M10" s="8"/>
      <c r="N10" s="8"/>
      <c r="O10" s="8"/>
      <c r="P10" s="72" t="s">
        <v>277</v>
      </c>
      <c r="Q10" s="100"/>
      <c r="R10" s="102" t="s">
        <v>357</v>
      </c>
      <c r="S10" s="103">
        <v>0.25</v>
      </c>
    </row>
    <row r="11" spans="1:19" x14ac:dyDescent="0.25">
      <c r="A11" s="64">
        <v>8</v>
      </c>
      <c r="B11" s="65" t="s">
        <v>56</v>
      </c>
      <c r="C11" s="65"/>
      <c r="D11" s="65"/>
      <c r="E11" s="65" t="s">
        <v>242</v>
      </c>
      <c r="F11" s="65">
        <v>79</v>
      </c>
      <c r="G11" s="65" t="s">
        <v>277</v>
      </c>
      <c r="H11" s="94">
        <v>109</v>
      </c>
      <c r="I11" s="94">
        <v>109</v>
      </c>
      <c r="J11" s="8"/>
      <c r="K11" s="8"/>
      <c r="L11" s="8"/>
      <c r="M11" s="8"/>
      <c r="N11" s="8"/>
      <c r="O11" s="8"/>
      <c r="P11" s="72" t="s">
        <v>277</v>
      </c>
      <c r="Q11" s="100"/>
      <c r="R11" s="102" t="s">
        <v>357</v>
      </c>
      <c r="S11" s="103">
        <v>0.25</v>
      </c>
    </row>
    <row r="12" spans="1:19" x14ac:dyDescent="0.25">
      <c r="A12" s="64">
        <v>9</v>
      </c>
      <c r="B12" s="65" t="s">
        <v>56</v>
      </c>
      <c r="C12" s="65" t="s">
        <v>240</v>
      </c>
      <c r="D12" s="65"/>
      <c r="E12" s="65" t="s">
        <v>238</v>
      </c>
      <c r="F12" s="65">
        <v>5011002</v>
      </c>
      <c r="G12" s="65" t="s">
        <v>277</v>
      </c>
      <c r="H12" s="94">
        <v>337</v>
      </c>
      <c r="I12" s="94">
        <v>337</v>
      </c>
      <c r="J12" s="8"/>
      <c r="K12" s="8"/>
      <c r="L12" s="8"/>
      <c r="M12" s="8"/>
      <c r="N12" s="8"/>
      <c r="O12" s="8"/>
      <c r="P12" s="72" t="s">
        <v>277</v>
      </c>
      <c r="Q12" s="100"/>
      <c r="R12" s="102" t="s">
        <v>357</v>
      </c>
      <c r="S12" s="103">
        <v>0.25</v>
      </c>
    </row>
    <row r="13" spans="1:19" x14ac:dyDescent="0.25">
      <c r="A13" s="64">
        <v>10</v>
      </c>
      <c r="B13" s="65" t="s">
        <v>56</v>
      </c>
      <c r="C13" s="65" t="s">
        <v>240</v>
      </c>
      <c r="D13" s="65"/>
      <c r="E13" s="65" t="s">
        <v>239</v>
      </c>
      <c r="F13" s="65">
        <v>5011003</v>
      </c>
      <c r="G13" s="65" t="s">
        <v>277</v>
      </c>
      <c r="H13" s="94">
        <v>470</v>
      </c>
      <c r="I13" s="94">
        <v>470</v>
      </c>
      <c r="J13" s="8"/>
      <c r="K13" s="8"/>
      <c r="L13" s="8"/>
      <c r="M13" s="8"/>
      <c r="N13" s="8"/>
      <c r="O13" s="8"/>
      <c r="P13" s="72" t="s">
        <v>277</v>
      </c>
      <c r="Q13" s="100"/>
      <c r="R13" s="102" t="s">
        <v>357</v>
      </c>
      <c r="S13" s="103">
        <v>0.25</v>
      </c>
    </row>
    <row r="14" spans="1:19" x14ac:dyDescent="0.25">
      <c r="A14" s="64">
        <v>11</v>
      </c>
      <c r="B14" s="65" t="s">
        <v>227</v>
      </c>
      <c r="C14" s="65"/>
      <c r="D14" s="65"/>
      <c r="E14" s="65" t="s">
        <v>224</v>
      </c>
      <c r="F14" s="65">
        <v>170425</v>
      </c>
      <c r="G14" s="65" t="s">
        <v>188</v>
      </c>
      <c r="H14" s="94">
        <v>450</v>
      </c>
      <c r="I14" s="94">
        <v>450</v>
      </c>
      <c r="J14" s="8"/>
      <c r="K14" s="8"/>
      <c r="L14" s="8"/>
      <c r="M14" s="8"/>
      <c r="N14" s="8"/>
      <c r="O14" s="8"/>
      <c r="P14" s="72" t="s">
        <v>228</v>
      </c>
      <c r="Q14" s="100"/>
      <c r="R14" s="102" t="s">
        <v>355</v>
      </c>
      <c r="S14" s="103" t="s">
        <v>358</v>
      </c>
    </row>
    <row r="15" spans="1:19" x14ac:dyDescent="0.25">
      <c r="A15" s="64">
        <v>12</v>
      </c>
      <c r="B15" s="65" t="s">
        <v>227</v>
      </c>
      <c r="C15" s="65"/>
      <c r="D15" s="65"/>
      <c r="E15" s="65" t="s">
        <v>225</v>
      </c>
      <c r="F15" s="65">
        <v>23025</v>
      </c>
      <c r="G15" s="65" t="s">
        <v>188</v>
      </c>
      <c r="H15" s="94">
        <v>450</v>
      </c>
      <c r="I15" s="94">
        <v>450</v>
      </c>
      <c r="J15" s="8"/>
      <c r="K15" s="8"/>
      <c r="L15" s="8"/>
      <c r="M15" s="8"/>
      <c r="N15" s="8"/>
      <c r="O15" s="8"/>
      <c r="P15" s="72" t="s">
        <v>191</v>
      </c>
      <c r="Q15" s="100"/>
      <c r="R15" s="102" t="s">
        <v>355</v>
      </c>
      <c r="S15" s="103" t="s">
        <v>358</v>
      </c>
    </row>
    <row r="16" spans="1:19" x14ac:dyDescent="0.25">
      <c r="A16" s="64">
        <v>13</v>
      </c>
      <c r="B16" s="65" t="s">
        <v>236</v>
      </c>
      <c r="C16" s="65"/>
      <c r="D16" s="65"/>
      <c r="E16" s="65" t="s">
        <v>226</v>
      </c>
      <c r="F16" s="65">
        <v>2410</v>
      </c>
      <c r="G16" s="65" t="s">
        <v>188</v>
      </c>
      <c r="H16" s="94">
        <v>915</v>
      </c>
      <c r="I16" s="94">
        <v>915</v>
      </c>
      <c r="J16" s="8"/>
      <c r="K16" s="8"/>
      <c r="L16" s="8"/>
      <c r="M16" s="8"/>
      <c r="N16" s="8"/>
      <c r="O16" s="8"/>
      <c r="P16" s="72" t="s">
        <v>191</v>
      </c>
      <c r="Q16" s="100"/>
      <c r="R16" s="102" t="s">
        <v>355</v>
      </c>
      <c r="S16" s="103" t="s">
        <v>358</v>
      </c>
    </row>
    <row r="17" spans="1:19" ht="25.5" x14ac:dyDescent="0.25">
      <c r="A17" s="109">
        <v>14</v>
      </c>
      <c r="B17" s="92" t="s">
        <v>50</v>
      </c>
      <c r="C17" s="92" t="s">
        <v>214</v>
      </c>
      <c r="D17" s="92" t="s">
        <v>209</v>
      </c>
      <c r="E17" s="92" t="s">
        <v>208</v>
      </c>
      <c r="F17" s="92">
        <v>4129</v>
      </c>
      <c r="G17" s="92" t="s">
        <v>212</v>
      </c>
      <c r="H17" s="127">
        <v>1182</v>
      </c>
      <c r="I17" s="127">
        <v>197</v>
      </c>
      <c r="J17" s="135">
        <v>12</v>
      </c>
      <c r="K17" s="135">
        <f>L17*6</f>
        <v>1254</v>
      </c>
      <c r="L17" s="135">
        <f>I17+J17</f>
        <v>209</v>
      </c>
      <c r="M17" s="94">
        <v>14</v>
      </c>
      <c r="N17" s="94">
        <f>O17*6</f>
        <v>1338</v>
      </c>
      <c r="O17" s="94">
        <f>L17+M17</f>
        <v>223</v>
      </c>
      <c r="P17" s="74" t="s">
        <v>9</v>
      </c>
      <c r="Q17" s="104" t="s">
        <v>326</v>
      </c>
      <c r="R17" s="105" t="s">
        <v>346</v>
      </c>
      <c r="S17" s="106">
        <v>0.12</v>
      </c>
    </row>
    <row r="18" spans="1:19" ht="38.25" x14ac:dyDescent="0.25">
      <c r="A18" s="109">
        <v>15</v>
      </c>
      <c r="B18" s="92" t="s">
        <v>50</v>
      </c>
      <c r="C18" s="92" t="s">
        <v>215</v>
      </c>
      <c r="D18" s="92" t="s">
        <v>217</v>
      </c>
      <c r="E18" s="92" t="s">
        <v>213</v>
      </c>
      <c r="F18" s="92" t="s">
        <v>216</v>
      </c>
      <c r="G18" s="92" t="s">
        <v>212</v>
      </c>
      <c r="H18" s="127">
        <v>1194</v>
      </c>
      <c r="I18" s="127">
        <v>199</v>
      </c>
      <c r="J18" s="135">
        <v>12</v>
      </c>
      <c r="K18" s="135">
        <f t="shared" ref="K18:K20" si="0">L18*6</f>
        <v>1266</v>
      </c>
      <c r="L18" s="135">
        <f t="shared" ref="L18:L20" si="1">I18+J18</f>
        <v>211</v>
      </c>
      <c r="M18" s="94">
        <v>14</v>
      </c>
      <c r="N18" s="94">
        <f t="shared" ref="N18:N20" si="2">O18*6</f>
        <v>1350</v>
      </c>
      <c r="O18" s="94">
        <f t="shared" ref="O18:O20" si="3">L18+M18</f>
        <v>225</v>
      </c>
      <c r="P18" s="74" t="s">
        <v>9</v>
      </c>
      <c r="Q18" s="104" t="s">
        <v>326</v>
      </c>
      <c r="R18" s="105" t="s">
        <v>346</v>
      </c>
      <c r="S18" s="106">
        <v>0.12</v>
      </c>
    </row>
    <row r="19" spans="1:19" ht="25.5" x14ac:dyDescent="0.25">
      <c r="A19" s="109">
        <v>16</v>
      </c>
      <c r="B19" s="92" t="s">
        <v>50</v>
      </c>
      <c r="C19" s="92" t="s">
        <v>219</v>
      </c>
      <c r="D19" s="92" t="s">
        <v>185</v>
      </c>
      <c r="E19" s="92" t="s">
        <v>218</v>
      </c>
      <c r="F19" s="92">
        <v>2606</v>
      </c>
      <c r="G19" s="92" t="s">
        <v>278</v>
      </c>
      <c r="H19" s="127">
        <v>788</v>
      </c>
      <c r="I19" s="127">
        <v>197</v>
      </c>
      <c r="J19" s="135">
        <v>10</v>
      </c>
      <c r="K19" s="135">
        <f>L19*4</f>
        <v>828</v>
      </c>
      <c r="L19" s="135">
        <f t="shared" si="1"/>
        <v>207</v>
      </c>
      <c r="M19" s="94">
        <v>14</v>
      </c>
      <c r="N19" s="94">
        <f>O19*4</f>
        <v>884</v>
      </c>
      <c r="O19" s="94">
        <f t="shared" si="3"/>
        <v>221</v>
      </c>
      <c r="P19" s="74" t="s">
        <v>9</v>
      </c>
      <c r="Q19" s="104" t="s">
        <v>326</v>
      </c>
      <c r="R19" s="105" t="s">
        <v>346</v>
      </c>
      <c r="S19" s="106">
        <v>0.12</v>
      </c>
    </row>
    <row r="20" spans="1:19" ht="25.5" x14ac:dyDescent="0.25">
      <c r="A20" s="109">
        <v>17</v>
      </c>
      <c r="B20" s="92" t="s">
        <v>50</v>
      </c>
      <c r="C20" s="92" t="s">
        <v>221</v>
      </c>
      <c r="D20" s="92" t="s">
        <v>209</v>
      </c>
      <c r="E20" s="92" t="s">
        <v>220</v>
      </c>
      <c r="F20" s="92" t="s">
        <v>222</v>
      </c>
      <c r="G20" s="92" t="s">
        <v>212</v>
      </c>
      <c r="H20" s="127">
        <v>1116</v>
      </c>
      <c r="I20" s="127">
        <v>186</v>
      </c>
      <c r="J20" s="135">
        <v>13</v>
      </c>
      <c r="K20" s="135">
        <f t="shared" si="0"/>
        <v>1194</v>
      </c>
      <c r="L20" s="135">
        <f t="shared" si="1"/>
        <v>199</v>
      </c>
      <c r="M20" s="94">
        <v>8</v>
      </c>
      <c r="N20" s="94">
        <f t="shared" si="2"/>
        <v>1242</v>
      </c>
      <c r="O20" s="94">
        <f t="shared" si="3"/>
        <v>207</v>
      </c>
      <c r="P20" s="74" t="s">
        <v>9</v>
      </c>
      <c r="Q20" s="104" t="s">
        <v>326</v>
      </c>
      <c r="R20" s="105" t="s">
        <v>346</v>
      </c>
      <c r="S20" s="106">
        <v>0.12</v>
      </c>
    </row>
    <row r="21" spans="1:19" ht="25.5" x14ac:dyDescent="0.25">
      <c r="A21" s="64">
        <v>18</v>
      </c>
      <c r="B21" s="65" t="s">
        <v>51</v>
      </c>
      <c r="C21" s="65" t="s">
        <v>210</v>
      </c>
      <c r="D21" s="65" t="s">
        <v>192</v>
      </c>
      <c r="E21" s="65" t="s">
        <v>500</v>
      </c>
      <c r="F21" s="65">
        <v>24001</v>
      </c>
      <c r="G21" s="65" t="s">
        <v>165</v>
      </c>
      <c r="H21" s="94">
        <v>62</v>
      </c>
      <c r="I21" s="94">
        <v>1722.22</v>
      </c>
      <c r="J21" s="8"/>
      <c r="K21" s="8"/>
      <c r="L21" s="8"/>
      <c r="M21" s="8"/>
      <c r="N21" s="8"/>
      <c r="O21" s="8"/>
      <c r="P21" s="72" t="s">
        <v>9</v>
      </c>
      <c r="Q21" s="100" t="s">
        <v>327</v>
      </c>
      <c r="R21" s="102" t="s">
        <v>348</v>
      </c>
      <c r="S21" s="103">
        <v>0.12</v>
      </c>
    </row>
    <row r="22" spans="1:19" ht="25.5" x14ac:dyDescent="0.25">
      <c r="A22" s="64">
        <v>19</v>
      </c>
      <c r="B22" s="65" t="s">
        <v>51</v>
      </c>
      <c r="C22" s="65" t="s">
        <v>210</v>
      </c>
      <c r="D22" s="65" t="s">
        <v>192</v>
      </c>
      <c r="E22" s="65" t="s">
        <v>195</v>
      </c>
      <c r="F22" s="65">
        <v>24002</v>
      </c>
      <c r="G22" s="65" t="s">
        <v>165</v>
      </c>
      <c r="H22" s="94">
        <v>62</v>
      </c>
      <c r="I22" s="94">
        <v>1722.22</v>
      </c>
      <c r="J22" s="8"/>
      <c r="K22" s="8"/>
      <c r="L22" s="8"/>
      <c r="M22" s="8"/>
      <c r="N22" s="8"/>
      <c r="O22" s="8"/>
      <c r="P22" s="72" t="s">
        <v>9</v>
      </c>
      <c r="Q22" s="100" t="s">
        <v>327</v>
      </c>
      <c r="R22" s="102" t="s">
        <v>348</v>
      </c>
      <c r="S22" s="103">
        <v>0.12</v>
      </c>
    </row>
    <row r="23" spans="1:19" ht="25.5" x14ac:dyDescent="0.25">
      <c r="A23" s="64">
        <v>20</v>
      </c>
      <c r="B23" s="65" t="s">
        <v>51</v>
      </c>
      <c r="C23" s="65" t="s">
        <v>210</v>
      </c>
      <c r="D23" s="65" t="s">
        <v>192</v>
      </c>
      <c r="E23" s="65" t="s">
        <v>196</v>
      </c>
      <c r="F23" s="65">
        <v>24003</v>
      </c>
      <c r="G23" s="65" t="s">
        <v>193</v>
      </c>
      <c r="H23" s="94">
        <v>62</v>
      </c>
      <c r="I23" s="94">
        <v>1550</v>
      </c>
      <c r="J23" s="8"/>
      <c r="K23" s="8"/>
      <c r="L23" s="8"/>
      <c r="M23" s="8"/>
      <c r="N23" s="8"/>
      <c r="O23" s="8"/>
      <c r="P23" s="72" t="s">
        <v>9</v>
      </c>
      <c r="Q23" s="100" t="s">
        <v>327</v>
      </c>
      <c r="R23" s="102" t="s">
        <v>348</v>
      </c>
      <c r="S23" s="103">
        <v>0.12</v>
      </c>
    </row>
    <row r="24" spans="1:19" ht="25.5" x14ac:dyDescent="0.25">
      <c r="A24" s="64">
        <v>21</v>
      </c>
      <c r="B24" s="65" t="s">
        <v>51</v>
      </c>
      <c r="C24" s="65" t="s">
        <v>210</v>
      </c>
      <c r="D24" s="65" t="s">
        <v>192</v>
      </c>
      <c r="E24" s="65" t="s">
        <v>197</v>
      </c>
      <c r="F24" s="65">
        <v>24004</v>
      </c>
      <c r="G24" s="65" t="s">
        <v>193</v>
      </c>
      <c r="H24" s="94">
        <v>62</v>
      </c>
      <c r="I24" s="94">
        <v>1550</v>
      </c>
      <c r="J24" s="8"/>
      <c r="K24" s="8"/>
      <c r="L24" s="8"/>
      <c r="M24" s="8"/>
      <c r="N24" s="8"/>
      <c r="O24" s="8"/>
      <c r="P24" s="72" t="s">
        <v>9</v>
      </c>
      <c r="Q24" s="100" t="s">
        <v>327</v>
      </c>
      <c r="R24" s="102" t="s">
        <v>348</v>
      </c>
      <c r="S24" s="103">
        <v>0.12</v>
      </c>
    </row>
    <row r="25" spans="1:19" ht="25.5" x14ac:dyDescent="0.25">
      <c r="A25" s="64">
        <v>22</v>
      </c>
      <c r="B25" s="65" t="s">
        <v>51</v>
      </c>
      <c r="C25" s="65" t="s">
        <v>210</v>
      </c>
      <c r="D25" s="65" t="s">
        <v>192</v>
      </c>
      <c r="E25" s="65" t="s">
        <v>198</v>
      </c>
      <c r="F25" s="65">
        <v>24007</v>
      </c>
      <c r="G25" s="65" t="s">
        <v>194</v>
      </c>
      <c r="H25" s="94">
        <v>62</v>
      </c>
      <c r="I25" s="94">
        <v>1823.52</v>
      </c>
      <c r="J25" s="8"/>
      <c r="K25" s="8"/>
      <c r="L25" s="8"/>
      <c r="M25" s="8"/>
      <c r="N25" s="8"/>
      <c r="O25" s="8"/>
      <c r="P25" s="72" t="s">
        <v>9</v>
      </c>
      <c r="Q25" s="100" t="s">
        <v>327</v>
      </c>
      <c r="R25" s="102" t="s">
        <v>348</v>
      </c>
      <c r="S25" s="103">
        <v>0.12</v>
      </c>
    </row>
    <row r="26" spans="1:19" ht="25.5" x14ac:dyDescent="0.25">
      <c r="A26" s="64">
        <v>23</v>
      </c>
      <c r="B26" s="65" t="s">
        <v>51</v>
      </c>
      <c r="C26" s="65" t="s">
        <v>210</v>
      </c>
      <c r="D26" s="65" t="s">
        <v>192</v>
      </c>
      <c r="E26" s="65" t="s">
        <v>199</v>
      </c>
      <c r="F26" s="65">
        <v>24012</v>
      </c>
      <c r="G26" s="65" t="s">
        <v>193</v>
      </c>
      <c r="H26" s="94">
        <v>62</v>
      </c>
      <c r="I26" s="94">
        <v>1550</v>
      </c>
      <c r="J26" s="8"/>
      <c r="K26" s="8"/>
      <c r="L26" s="8"/>
      <c r="M26" s="8"/>
      <c r="N26" s="8"/>
      <c r="O26" s="8"/>
      <c r="P26" s="72" t="s">
        <v>9</v>
      </c>
      <c r="Q26" s="100" t="s">
        <v>327</v>
      </c>
      <c r="R26" s="102" t="s">
        <v>348</v>
      </c>
      <c r="S26" s="103">
        <v>0.12</v>
      </c>
    </row>
    <row r="27" spans="1:19" ht="25.5" x14ac:dyDescent="0.25">
      <c r="A27" s="64">
        <v>24</v>
      </c>
      <c r="B27" s="65" t="s">
        <v>51</v>
      </c>
      <c r="C27" s="65" t="s">
        <v>210</v>
      </c>
      <c r="D27" s="65" t="s">
        <v>192</v>
      </c>
      <c r="E27" s="65" t="s">
        <v>200</v>
      </c>
      <c r="F27" s="65">
        <v>24013</v>
      </c>
      <c r="G27" s="65" t="s">
        <v>193</v>
      </c>
      <c r="H27" s="94">
        <v>62</v>
      </c>
      <c r="I27" s="94">
        <v>1550</v>
      </c>
      <c r="J27" s="8"/>
      <c r="K27" s="8"/>
      <c r="L27" s="8"/>
      <c r="M27" s="8"/>
      <c r="N27" s="8"/>
      <c r="O27" s="8"/>
      <c r="P27" s="72" t="s">
        <v>9</v>
      </c>
      <c r="Q27" s="100" t="s">
        <v>327</v>
      </c>
      <c r="R27" s="102" t="s">
        <v>348</v>
      </c>
      <c r="S27" s="103">
        <v>0.12</v>
      </c>
    </row>
    <row r="28" spans="1:19" ht="25.5" x14ac:dyDescent="0.25">
      <c r="A28" s="109">
        <v>25</v>
      </c>
      <c r="B28" s="92" t="s">
        <v>51</v>
      </c>
      <c r="C28" s="92" t="s">
        <v>210</v>
      </c>
      <c r="D28" s="92" t="s">
        <v>192</v>
      </c>
      <c r="E28" s="92" t="s">
        <v>366</v>
      </c>
      <c r="F28" s="92">
        <v>24008</v>
      </c>
      <c r="G28" s="92" t="s">
        <v>165</v>
      </c>
      <c r="H28" s="94">
        <v>62</v>
      </c>
      <c r="I28" s="94">
        <v>1722.22</v>
      </c>
      <c r="J28" s="42"/>
      <c r="K28" s="42"/>
      <c r="L28" s="42"/>
      <c r="M28" s="42"/>
      <c r="N28" s="42"/>
      <c r="O28" s="42"/>
      <c r="P28" s="74" t="s">
        <v>9</v>
      </c>
      <c r="Q28" s="104" t="s">
        <v>327</v>
      </c>
      <c r="R28" s="105" t="s">
        <v>348</v>
      </c>
      <c r="S28" s="106">
        <v>0.12</v>
      </c>
    </row>
    <row r="29" spans="1:19" ht="25.5" x14ac:dyDescent="0.25">
      <c r="A29" s="64">
        <v>26</v>
      </c>
      <c r="B29" s="65" t="s">
        <v>51</v>
      </c>
      <c r="C29" s="65" t="s">
        <v>210</v>
      </c>
      <c r="D29" s="65" t="s">
        <v>192</v>
      </c>
      <c r="E29" s="65" t="s">
        <v>201</v>
      </c>
      <c r="F29" s="65">
        <v>24010</v>
      </c>
      <c r="G29" s="65" t="s">
        <v>165</v>
      </c>
      <c r="H29" s="94">
        <v>62</v>
      </c>
      <c r="I29" s="94">
        <v>1722.22</v>
      </c>
      <c r="J29" s="8"/>
      <c r="K29" s="8"/>
      <c r="L29" s="8"/>
      <c r="M29" s="8"/>
      <c r="N29" s="8"/>
      <c r="O29" s="8"/>
      <c r="P29" s="72" t="s">
        <v>9</v>
      </c>
      <c r="Q29" s="100" t="s">
        <v>327</v>
      </c>
      <c r="R29" s="102" t="s">
        <v>348</v>
      </c>
      <c r="S29" s="103">
        <v>0.12</v>
      </c>
    </row>
    <row r="30" spans="1:19" ht="25.5" x14ac:dyDescent="0.25">
      <c r="A30" s="64">
        <v>27</v>
      </c>
      <c r="B30" s="65" t="s">
        <v>51</v>
      </c>
      <c r="C30" s="65" t="s">
        <v>210</v>
      </c>
      <c r="D30" s="65" t="s">
        <v>192</v>
      </c>
      <c r="E30" s="65" t="s">
        <v>202</v>
      </c>
      <c r="F30" s="65">
        <v>24014</v>
      </c>
      <c r="G30" s="65" t="s">
        <v>194</v>
      </c>
      <c r="H30" s="94">
        <v>62</v>
      </c>
      <c r="I30" s="94">
        <v>1823.52</v>
      </c>
      <c r="J30" s="8"/>
      <c r="K30" s="8"/>
      <c r="L30" s="8"/>
      <c r="M30" s="8"/>
      <c r="N30" s="8"/>
      <c r="O30" s="8"/>
      <c r="P30" s="72" t="s">
        <v>9</v>
      </c>
      <c r="Q30" s="100" t="s">
        <v>327</v>
      </c>
      <c r="R30" s="102" t="s">
        <v>348</v>
      </c>
      <c r="S30" s="103">
        <v>0.12</v>
      </c>
    </row>
    <row r="31" spans="1:19" ht="25.5" x14ac:dyDescent="0.25">
      <c r="A31" s="64">
        <v>28</v>
      </c>
      <c r="B31" s="65" t="s">
        <v>51</v>
      </c>
      <c r="C31" s="65" t="s">
        <v>210</v>
      </c>
      <c r="D31" s="65" t="s">
        <v>192</v>
      </c>
      <c r="E31" s="65" t="s">
        <v>203</v>
      </c>
      <c r="F31" s="65">
        <v>24011</v>
      </c>
      <c r="G31" s="92" t="s">
        <v>335</v>
      </c>
      <c r="H31" s="94">
        <v>538</v>
      </c>
      <c r="I31" s="94">
        <v>1817.57</v>
      </c>
      <c r="J31" s="42"/>
      <c r="K31" s="42"/>
      <c r="L31" s="42"/>
      <c r="M31" s="42"/>
      <c r="N31" s="42"/>
      <c r="O31" s="42"/>
      <c r="P31" s="72" t="s">
        <v>9</v>
      </c>
      <c r="Q31" s="100" t="s">
        <v>327</v>
      </c>
      <c r="R31" s="102" t="s">
        <v>348</v>
      </c>
      <c r="S31" s="103">
        <v>0.12</v>
      </c>
    </row>
    <row r="32" spans="1:19" ht="25.5" x14ac:dyDescent="0.25">
      <c r="A32" s="64">
        <v>29</v>
      </c>
      <c r="B32" s="65" t="s">
        <v>51</v>
      </c>
      <c r="C32" s="65" t="s">
        <v>211</v>
      </c>
      <c r="D32" s="65" t="s">
        <v>206</v>
      </c>
      <c r="E32" s="65" t="s">
        <v>204</v>
      </c>
      <c r="F32" s="65">
        <v>170406</v>
      </c>
      <c r="G32" s="65" t="s">
        <v>207</v>
      </c>
      <c r="H32" s="94">
        <v>50</v>
      </c>
      <c r="I32" s="94">
        <v>1250</v>
      </c>
      <c r="J32" s="8"/>
      <c r="K32" s="8"/>
      <c r="L32" s="8"/>
      <c r="M32" s="8"/>
      <c r="N32" s="8"/>
      <c r="O32" s="8"/>
      <c r="P32" s="72" t="s">
        <v>9</v>
      </c>
      <c r="Q32" s="100" t="s">
        <v>337</v>
      </c>
      <c r="R32" s="102" t="s">
        <v>348</v>
      </c>
      <c r="S32" s="103">
        <v>0.12</v>
      </c>
    </row>
    <row r="33" spans="1:19" ht="25.5" x14ac:dyDescent="0.25">
      <c r="A33" s="109">
        <v>30</v>
      </c>
      <c r="B33" s="65" t="s">
        <v>51</v>
      </c>
      <c r="C33" s="65" t="s">
        <v>211</v>
      </c>
      <c r="D33" s="65" t="s">
        <v>206</v>
      </c>
      <c r="E33" s="65" t="s">
        <v>205</v>
      </c>
      <c r="F33" s="65">
        <v>170407</v>
      </c>
      <c r="G33" s="65" t="s">
        <v>207</v>
      </c>
      <c r="H33" s="94">
        <v>45</v>
      </c>
      <c r="I33" s="94">
        <v>1125</v>
      </c>
      <c r="J33" s="8"/>
      <c r="K33" s="8"/>
      <c r="L33" s="8"/>
      <c r="M33" s="8"/>
      <c r="N33" s="8"/>
      <c r="O33" s="8"/>
      <c r="P33" s="72" t="s">
        <v>9</v>
      </c>
      <c r="Q33" s="100" t="s">
        <v>337</v>
      </c>
      <c r="R33" s="102" t="s">
        <v>348</v>
      </c>
      <c r="S33" s="103">
        <v>0.12</v>
      </c>
    </row>
    <row r="34" spans="1:19" ht="25.5" x14ac:dyDescent="0.25">
      <c r="A34" s="109">
        <v>31</v>
      </c>
      <c r="B34" s="65" t="s">
        <v>53</v>
      </c>
      <c r="C34" s="65"/>
      <c r="D34" s="65" t="s">
        <v>245</v>
      </c>
      <c r="E34" s="65" t="s">
        <v>244</v>
      </c>
      <c r="F34" s="65">
        <v>401</v>
      </c>
      <c r="G34" s="65" t="s">
        <v>246</v>
      </c>
      <c r="H34" s="94">
        <v>70</v>
      </c>
      <c r="I34" s="94">
        <v>280</v>
      </c>
      <c r="J34" s="8"/>
      <c r="K34" s="8"/>
      <c r="L34" s="8"/>
      <c r="M34" s="8"/>
      <c r="N34" s="8"/>
      <c r="O34" s="8"/>
      <c r="P34" s="72" t="s">
        <v>9</v>
      </c>
      <c r="Q34" s="100" t="s">
        <v>341</v>
      </c>
      <c r="R34" s="102" t="s">
        <v>349</v>
      </c>
      <c r="S34" s="103">
        <v>0.12</v>
      </c>
    </row>
    <row r="35" spans="1:19" ht="25.5" x14ac:dyDescent="0.25">
      <c r="A35" s="64">
        <v>32</v>
      </c>
      <c r="B35" s="65" t="s">
        <v>54</v>
      </c>
      <c r="C35" s="65"/>
      <c r="D35" s="65" t="s">
        <v>243</v>
      </c>
      <c r="E35" s="65" t="s">
        <v>280</v>
      </c>
      <c r="F35" s="65">
        <v>411</v>
      </c>
      <c r="G35" s="65" t="s">
        <v>279</v>
      </c>
      <c r="H35" s="94">
        <v>1000</v>
      </c>
      <c r="I35" s="94">
        <v>100</v>
      </c>
      <c r="J35" s="8"/>
      <c r="K35" s="8"/>
      <c r="L35" s="8"/>
      <c r="M35" s="8"/>
      <c r="N35" s="8"/>
      <c r="O35" s="8"/>
      <c r="P35" s="72" t="s">
        <v>11</v>
      </c>
      <c r="Q35" s="100" t="s">
        <v>243</v>
      </c>
      <c r="R35" s="102" t="s">
        <v>349</v>
      </c>
      <c r="S35" s="103">
        <v>0.12</v>
      </c>
    </row>
    <row r="36" spans="1:19" x14ac:dyDescent="0.25">
      <c r="A36" s="64">
        <v>33</v>
      </c>
      <c r="B36" s="65" t="s">
        <v>251</v>
      </c>
      <c r="C36" s="65"/>
      <c r="D36" s="65" t="s">
        <v>185</v>
      </c>
      <c r="E36" s="65" t="s">
        <v>251</v>
      </c>
      <c r="F36" s="65">
        <v>5032023</v>
      </c>
      <c r="G36" s="65" t="s">
        <v>281</v>
      </c>
      <c r="H36" s="94">
        <v>180</v>
      </c>
      <c r="I36" s="94">
        <v>180</v>
      </c>
      <c r="J36" s="8"/>
      <c r="K36" s="8"/>
      <c r="L36" s="8"/>
      <c r="M36" s="8"/>
      <c r="N36" s="8"/>
      <c r="O36" s="8"/>
      <c r="P36" s="72" t="s">
        <v>252</v>
      </c>
      <c r="Q36" s="100" t="s">
        <v>185</v>
      </c>
      <c r="R36" s="102" t="s">
        <v>359</v>
      </c>
      <c r="S36" s="103">
        <v>0.25</v>
      </c>
    </row>
    <row r="37" spans="1:19" x14ac:dyDescent="0.25">
      <c r="A37" s="64">
        <v>34</v>
      </c>
      <c r="B37" s="65" t="s">
        <v>282</v>
      </c>
      <c r="C37" s="65"/>
      <c r="D37" s="65"/>
      <c r="E37" s="65" t="s">
        <v>283</v>
      </c>
      <c r="F37" s="65">
        <v>50010</v>
      </c>
      <c r="G37" s="65" t="s">
        <v>247</v>
      </c>
      <c r="H37" s="94">
        <v>80</v>
      </c>
      <c r="I37" s="94">
        <v>80</v>
      </c>
      <c r="J37" s="8"/>
      <c r="K37" s="8"/>
      <c r="L37" s="8"/>
      <c r="M37" s="8"/>
      <c r="N37" s="8"/>
      <c r="O37" s="8"/>
      <c r="P37" s="72" t="s">
        <v>250</v>
      </c>
      <c r="Q37" s="100"/>
      <c r="R37" s="102" t="s">
        <v>360</v>
      </c>
      <c r="S37" s="103">
        <v>0.25</v>
      </c>
    </row>
    <row r="38" spans="1:19" x14ac:dyDescent="0.25">
      <c r="A38" s="64">
        <v>35</v>
      </c>
      <c r="B38" s="65" t="s">
        <v>282</v>
      </c>
      <c r="C38" s="65"/>
      <c r="D38" s="65"/>
      <c r="E38" s="65" t="s">
        <v>284</v>
      </c>
      <c r="F38" s="65">
        <v>50035</v>
      </c>
      <c r="G38" s="65" t="s">
        <v>248</v>
      </c>
      <c r="H38" s="94">
        <v>184</v>
      </c>
      <c r="I38" s="94">
        <v>184</v>
      </c>
      <c r="J38" s="8"/>
      <c r="K38" s="8"/>
      <c r="L38" s="8"/>
      <c r="M38" s="8"/>
      <c r="N38" s="8"/>
      <c r="O38" s="8"/>
      <c r="P38" s="72" t="s">
        <v>250</v>
      </c>
      <c r="Q38" s="100"/>
      <c r="R38" s="102" t="s">
        <v>360</v>
      </c>
      <c r="S38" s="103">
        <v>0.25</v>
      </c>
    </row>
    <row r="39" spans="1:19" x14ac:dyDescent="0.25">
      <c r="A39" s="64">
        <v>36</v>
      </c>
      <c r="B39" s="65" t="s">
        <v>282</v>
      </c>
      <c r="C39" s="65"/>
      <c r="D39" s="65"/>
      <c r="E39" s="65" t="s">
        <v>285</v>
      </c>
      <c r="F39" s="65">
        <v>50050</v>
      </c>
      <c r="G39" s="65" t="s">
        <v>249</v>
      </c>
      <c r="H39" s="94">
        <v>173</v>
      </c>
      <c r="I39" s="94">
        <v>173</v>
      </c>
      <c r="J39" s="8"/>
      <c r="K39" s="8"/>
      <c r="L39" s="8"/>
      <c r="M39" s="8"/>
      <c r="N39" s="8"/>
      <c r="O39" s="8"/>
      <c r="P39" s="72" t="s">
        <v>250</v>
      </c>
      <c r="Q39" s="100"/>
      <c r="R39" s="102" t="s">
        <v>360</v>
      </c>
      <c r="S39" s="103">
        <v>0.25</v>
      </c>
    </row>
    <row r="40" spans="1:19" s="25" customFormat="1" ht="51" x14ac:dyDescent="0.25">
      <c r="A40" s="64">
        <v>37</v>
      </c>
      <c r="B40" s="65" t="s">
        <v>41</v>
      </c>
      <c r="C40" s="65" t="s">
        <v>125</v>
      </c>
      <c r="D40" s="65"/>
      <c r="E40" s="65" t="s">
        <v>180</v>
      </c>
      <c r="F40" s="65">
        <v>440</v>
      </c>
      <c r="G40" s="65" t="s">
        <v>273</v>
      </c>
      <c r="H40" s="94">
        <v>20</v>
      </c>
      <c r="I40" s="94">
        <v>212.7659574468085</v>
      </c>
      <c r="J40" s="8"/>
      <c r="K40" s="8"/>
      <c r="L40" s="8"/>
      <c r="M40" s="8"/>
      <c r="N40" s="8"/>
      <c r="O40" s="8"/>
      <c r="P40" s="65" t="s">
        <v>309</v>
      </c>
      <c r="Q40" s="114"/>
      <c r="R40" s="115" t="s">
        <v>353</v>
      </c>
      <c r="S40" s="116">
        <v>0.12</v>
      </c>
    </row>
    <row r="41" spans="1:19" s="25" customFormat="1" ht="25.5" x14ac:dyDescent="0.25">
      <c r="A41" s="109">
        <v>38</v>
      </c>
      <c r="B41" s="92" t="s">
        <v>51</v>
      </c>
      <c r="C41" s="92" t="s">
        <v>422</v>
      </c>
      <c r="D41" s="92" t="s">
        <v>423</v>
      </c>
      <c r="E41" s="92" t="s">
        <v>424</v>
      </c>
      <c r="F41" s="92">
        <v>28001</v>
      </c>
      <c r="G41" s="92" t="s">
        <v>425</v>
      </c>
      <c r="H41" s="94">
        <v>62</v>
      </c>
      <c r="I41" s="94">
        <f>(H41/37.5)*1000</f>
        <v>1653.3333333333333</v>
      </c>
      <c r="J41" s="42"/>
      <c r="K41" s="42"/>
      <c r="L41" s="42"/>
      <c r="M41" s="42"/>
      <c r="N41" s="42"/>
      <c r="O41" s="42"/>
      <c r="P41" s="92" t="s">
        <v>9</v>
      </c>
      <c r="Q41" s="117" t="s">
        <v>327</v>
      </c>
      <c r="R41" s="118" t="s">
        <v>348</v>
      </c>
      <c r="S41" s="119">
        <v>0.12</v>
      </c>
    </row>
    <row r="42" spans="1:19" s="25" customFormat="1" ht="25.5" x14ac:dyDescent="0.25">
      <c r="A42" s="109">
        <v>39</v>
      </c>
      <c r="B42" s="92" t="s">
        <v>51</v>
      </c>
      <c r="C42" s="92" t="s">
        <v>422</v>
      </c>
      <c r="D42" s="92" t="s">
        <v>423</v>
      </c>
      <c r="E42" s="92" t="s">
        <v>426</v>
      </c>
      <c r="F42" s="92">
        <v>28002</v>
      </c>
      <c r="G42" s="92" t="s">
        <v>425</v>
      </c>
      <c r="H42" s="94">
        <v>62</v>
      </c>
      <c r="I42" s="94">
        <f t="shared" ref="I42:I54" si="4">(H42/37.5)*1000</f>
        <v>1653.3333333333333</v>
      </c>
      <c r="J42" s="42"/>
      <c r="K42" s="42"/>
      <c r="L42" s="42"/>
      <c r="M42" s="42"/>
      <c r="N42" s="42"/>
      <c r="O42" s="42"/>
      <c r="P42" s="92" t="s">
        <v>9</v>
      </c>
      <c r="Q42" s="117" t="s">
        <v>327</v>
      </c>
      <c r="R42" s="118" t="s">
        <v>348</v>
      </c>
      <c r="S42" s="119">
        <v>0.12</v>
      </c>
    </row>
    <row r="43" spans="1:19" s="25" customFormat="1" ht="25.5" x14ac:dyDescent="0.25">
      <c r="A43" s="109">
        <v>40</v>
      </c>
      <c r="B43" s="92" t="s">
        <v>51</v>
      </c>
      <c r="C43" s="92" t="s">
        <v>422</v>
      </c>
      <c r="D43" s="92" t="s">
        <v>423</v>
      </c>
      <c r="E43" s="92" t="s">
        <v>427</v>
      </c>
      <c r="F43" s="92">
        <v>28003</v>
      </c>
      <c r="G43" s="92" t="s">
        <v>425</v>
      </c>
      <c r="H43" s="94">
        <v>62</v>
      </c>
      <c r="I43" s="94">
        <f t="shared" si="4"/>
        <v>1653.3333333333333</v>
      </c>
      <c r="J43" s="42"/>
      <c r="K43" s="42"/>
      <c r="L43" s="42"/>
      <c r="M43" s="42"/>
      <c r="N43" s="42"/>
      <c r="O43" s="42"/>
      <c r="P43" s="92" t="s">
        <v>9</v>
      </c>
      <c r="Q43" s="117" t="s">
        <v>327</v>
      </c>
      <c r="R43" s="118" t="s">
        <v>348</v>
      </c>
      <c r="S43" s="119">
        <v>0.12</v>
      </c>
    </row>
    <row r="44" spans="1:19" s="25" customFormat="1" ht="25.5" x14ac:dyDescent="0.25">
      <c r="A44" s="109">
        <v>41</v>
      </c>
      <c r="B44" s="92" t="s">
        <v>51</v>
      </c>
      <c r="C44" s="92" t="s">
        <v>422</v>
      </c>
      <c r="D44" s="92" t="s">
        <v>423</v>
      </c>
      <c r="E44" s="92" t="s">
        <v>428</v>
      </c>
      <c r="F44" s="92">
        <v>28004</v>
      </c>
      <c r="G44" s="92" t="s">
        <v>425</v>
      </c>
      <c r="H44" s="94">
        <v>62</v>
      </c>
      <c r="I44" s="94">
        <f t="shared" si="4"/>
        <v>1653.3333333333333</v>
      </c>
      <c r="J44" s="42"/>
      <c r="K44" s="42"/>
      <c r="L44" s="42"/>
      <c r="M44" s="42"/>
      <c r="N44" s="42"/>
      <c r="O44" s="42"/>
      <c r="P44" s="92" t="s">
        <v>9</v>
      </c>
      <c r="Q44" s="117" t="s">
        <v>327</v>
      </c>
      <c r="R44" s="118" t="s">
        <v>348</v>
      </c>
      <c r="S44" s="119">
        <v>0.12</v>
      </c>
    </row>
    <row r="45" spans="1:19" s="25" customFormat="1" ht="25.5" x14ac:dyDescent="0.25">
      <c r="A45" s="109">
        <v>42</v>
      </c>
      <c r="B45" s="92" t="s">
        <v>51</v>
      </c>
      <c r="C45" s="92" t="s">
        <v>422</v>
      </c>
      <c r="D45" s="92" t="s">
        <v>423</v>
      </c>
      <c r="E45" s="92" t="s">
        <v>429</v>
      </c>
      <c r="F45" s="92">
        <v>28005</v>
      </c>
      <c r="G45" s="92" t="s">
        <v>425</v>
      </c>
      <c r="H45" s="94">
        <v>62</v>
      </c>
      <c r="I45" s="94">
        <f t="shared" si="4"/>
        <v>1653.3333333333333</v>
      </c>
      <c r="J45" s="42"/>
      <c r="K45" s="42"/>
      <c r="L45" s="42"/>
      <c r="M45" s="42"/>
      <c r="N45" s="42"/>
      <c r="O45" s="42"/>
      <c r="P45" s="92" t="s">
        <v>9</v>
      </c>
      <c r="Q45" s="117" t="s">
        <v>327</v>
      </c>
      <c r="R45" s="118" t="s">
        <v>348</v>
      </c>
      <c r="S45" s="119">
        <v>0.12</v>
      </c>
    </row>
    <row r="46" spans="1:19" s="25" customFormat="1" ht="25.5" x14ac:dyDescent="0.25">
      <c r="A46" s="109">
        <v>43</v>
      </c>
      <c r="B46" s="92" t="s">
        <v>51</v>
      </c>
      <c r="C46" s="92" t="s">
        <v>422</v>
      </c>
      <c r="D46" s="92" t="s">
        <v>423</v>
      </c>
      <c r="E46" s="92" t="s">
        <v>430</v>
      </c>
      <c r="F46" s="92">
        <v>28006</v>
      </c>
      <c r="G46" s="92" t="s">
        <v>425</v>
      </c>
      <c r="H46" s="94">
        <v>62</v>
      </c>
      <c r="I46" s="94">
        <f t="shared" si="4"/>
        <v>1653.3333333333333</v>
      </c>
      <c r="J46" s="42"/>
      <c r="K46" s="42"/>
      <c r="L46" s="42"/>
      <c r="M46" s="42"/>
      <c r="N46" s="42"/>
      <c r="O46" s="42"/>
      <c r="P46" s="92" t="s">
        <v>9</v>
      </c>
      <c r="Q46" s="117" t="s">
        <v>327</v>
      </c>
      <c r="R46" s="118" t="s">
        <v>348</v>
      </c>
      <c r="S46" s="119">
        <v>0.12</v>
      </c>
    </row>
    <row r="47" spans="1:19" s="25" customFormat="1" ht="25.5" x14ac:dyDescent="0.25">
      <c r="A47" s="109">
        <v>44</v>
      </c>
      <c r="B47" s="92" t="s">
        <v>51</v>
      </c>
      <c r="C47" s="92" t="s">
        <v>422</v>
      </c>
      <c r="D47" s="92" t="s">
        <v>423</v>
      </c>
      <c r="E47" s="92" t="s">
        <v>431</v>
      </c>
      <c r="F47" s="92">
        <v>28007</v>
      </c>
      <c r="G47" s="92" t="s">
        <v>425</v>
      </c>
      <c r="H47" s="94">
        <v>62</v>
      </c>
      <c r="I47" s="94">
        <f t="shared" si="4"/>
        <v>1653.3333333333333</v>
      </c>
      <c r="J47" s="42"/>
      <c r="K47" s="42"/>
      <c r="L47" s="42"/>
      <c r="M47" s="42"/>
      <c r="N47" s="42"/>
      <c r="O47" s="42"/>
      <c r="P47" s="92" t="s">
        <v>9</v>
      </c>
      <c r="Q47" s="117" t="s">
        <v>327</v>
      </c>
      <c r="R47" s="118" t="s">
        <v>348</v>
      </c>
      <c r="S47" s="119">
        <v>0.12</v>
      </c>
    </row>
    <row r="48" spans="1:19" s="25" customFormat="1" ht="25.5" x14ac:dyDescent="0.25">
      <c r="A48" s="109">
        <v>45</v>
      </c>
      <c r="B48" s="92" t="s">
        <v>51</v>
      </c>
      <c r="C48" s="92" t="s">
        <v>422</v>
      </c>
      <c r="D48" s="92" t="s">
        <v>423</v>
      </c>
      <c r="E48" s="92" t="s">
        <v>432</v>
      </c>
      <c r="F48" s="92">
        <v>28009</v>
      </c>
      <c r="G48" s="92" t="s">
        <v>425</v>
      </c>
      <c r="H48" s="94">
        <v>62</v>
      </c>
      <c r="I48" s="94">
        <f t="shared" si="4"/>
        <v>1653.3333333333333</v>
      </c>
      <c r="J48" s="42"/>
      <c r="K48" s="42"/>
      <c r="L48" s="42"/>
      <c r="M48" s="42"/>
      <c r="N48" s="42"/>
      <c r="O48" s="42"/>
      <c r="P48" s="92" t="s">
        <v>9</v>
      </c>
      <c r="Q48" s="117" t="s">
        <v>327</v>
      </c>
      <c r="R48" s="118" t="s">
        <v>348</v>
      </c>
      <c r="S48" s="119">
        <v>0.12</v>
      </c>
    </row>
    <row r="49" spans="1:19" s="25" customFormat="1" ht="38.25" x14ac:dyDescent="0.25">
      <c r="A49" s="109">
        <v>46</v>
      </c>
      <c r="B49" s="92" t="s">
        <v>51</v>
      </c>
      <c r="C49" s="92" t="s">
        <v>422</v>
      </c>
      <c r="D49" s="92" t="s">
        <v>423</v>
      </c>
      <c r="E49" s="92" t="s">
        <v>433</v>
      </c>
      <c r="F49" s="92">
        <v>28010</v>
      </c>
      <c r="G49" s="92" t="s">
        <v>425</v>
      </c>
      <c r="H49" s="94">
        <v>62</v>
      </c>
      <c r="I49" s="94">
        <f t="shared" si="4"/>
        <v>1653.3333333333333</v>
      </c>
      <c r="J49" s="42"/>
      <c r="K49" s="42"/>
      <c r="L49" s="42"/>
      <c r="M49" s="42"/>
      <c r="N49" s="42"/>
      <c r="O49" s="42"/>
      <c r="P49" s="92" t="s">
        <v>9</v>
      </c>
      <c r="Q49" s="117" t="s">
        <v>327</v>
      </c>
      <c r="R49" s="118" t="s">
        <v>348</v>
      </c>
      <c r="S49" s="119">
        <v>0.12</v>
      </c>
    </row>
    <row r="50" spans="1:19" s="25" customFormat="1" ht="25.5" x14ac:dyDescent="0.25">
      <c r="A50" s="109">
        <v>47</v>
      </c>
      <c r="B50" s="92" t="s">
        <v>51</v>
      </c>
      <c r="C50" s="92" t="s">
        <v>422</v>
      </c>
      <c r="D50" s="92" t="s">
        <v>423</v>
      </c>
      <c r="E50" s="92" t="s">
        <v>434</v>
      </c>
      <c r="F50" s="92">
        <v>28011</v>
      </c>
      <c r="G50" s="92" t="s">
        <v>425</v>
      </c>
      <c r="H50" s="94">
        <v>62</v>
      </c>
      <c r="I50" s="94">
        <f t="shared" si="4"/>
        <v>1653.3333333333333</v>
      </c>
      <c r="J50" s="42"/>
      <c r="K50" s="42"/>
      <c r="L50" s="42"/>
      <c r="M50" s="42"/>
      <c r="N50" s="42"/>
      <c r="O50" s="42"/>
      <c r="P50" s="92" t="s">
        <v>9</v>
      </c>
      <c r="Q50" s="117" t="s">
        <v>327</v>
      </c>
      <c r="R50" s="118" t="s">
        <v>348</v>
      </c>
      <c r="S50" s="119">
        <v>0.12</v>
      </c>
    </row>
    <row r="51" spans="1:19" s="25" customFormat="1" ht="25.5" x14ac:dyDescent="0.25">
      <c r="A51" s="109">
        <v>48</v>
      </c>
      <c r="B51" s="92" t="s">
        <v>51</v>
      </c>
      <c r="C51" s="92" t="s">
        <v>422</v>
      </c>
      <c r="D51" s="92" t="s">
        <v>423</v>
      </c>
      <c r="E51" s="92" t="s">
        <v>435</v>
      </c>
      <c r="F51" s="92">
        <v>28012</v>
      </c>
      <c r="G51" s="92" t="s">
        <v>425</v>
      </c>
      <c r="H51" s="94">
        <v>62</v>
      </c>
      <c r="I51" s="94">
        <f t="shared" si="4"/>
        <v>1653.3333333333333</v>
      </c>
      <c r="J51" s="42"/>
      <c r="K51" s="42"/>
      <c r="L51" s="42"/>
      <c r="M51" s="42"/>
      <c r="N51" s="42"/>
      <c r="O51" s="42"/>
      <c r="P51" s="92" t="s">
        <v>9</v>
      </c>
      <c r="Q51" s="117" t="s">
        <v>327</v>
      </c>
      <c r="R51" s="118" t="s">
        <v>348</v>
      </c>
      <c r="S51" s="119">
        <v>0.12</v>
      </c>
    </row>
    <row r="52" spans="1:19" s="25" customFormat="1" ht="38.25" x14ac:dyDescent="0.25">
      <c r="A52" s="109">
        <v>49</v>
      </c>
      <c r="B52" s="92" t="s">
        <v>51</v>
      </c>
      <c r="C52" s="92" t="s">
        <v>422</v>
      </c>
      <c r="D52" s="92" t="s">
        <v>423</v>
      </c>
      <c r="E52" s="92" t="s">
        <v>436</v>
      </c>
      <c r="F52" s="92">
        <v>28013</v>
      </c>
      <c r="G52" s="92" t="s">
        <v>425</v>
      </c>
      <c r="H52" s="94">
        <v>62</v>
      </c>
      <c r="I52" s="94">
        <f t="shared" si="4"/>
        <v>1653.3333333333333</v>
      </c>
      <c r="J52" s="42"/>
      <c r="K52" s="42"/>
      <c r="L52" s="42"/>
      <c r="M52" s="42"/>
      <c r="N52" s="42"/>
      <c r="O52" s="42"/>
      <c r="P52" s="92" t="s">
        <v>9</v>
      </c>
      <c r="Q52" s="117" t="s">
        <v>327</v>
      </c>
      <c r="R52" s="118" t="s">
        <v>348</v>
      </c>
      <c r="S52" s="119">
        <v>0.12</v>
      </c>
    </row>
    <row r="53" spans="1:19" s="25" customFormat="1" ht="25.5" x14ac:dyDescent="0.25">
      <c r="A53" s="109">
        <v>50</v>
      </c>
      <c r="B53" s="92" t="s">
        <v>51</v>
      </c>
      <c r="C53" s="92" t="s">
        <v>422</v>
      </c>
      <c r="D53" s="92" t="s">
        <v>423</v>
      </c>
      <c r="E53" s="92" t="s">
        <v>437</v>
      </c>
      <c r="F53" s="92">
        <v>28014</v>
      </c>
      <c r="G53" s="92" t="s">
        <v>425</v>
      </c>
      <c r="H53" s="94">
        <v>62</v>
      </c>
      <c r="I53" s="94">
        <f t="shared" si="4"/>
        <v>1653.3333333333333</v>
      </c>
      <c r="J53" s="42"/>
      <c r="K53" s="42"/>
      <c r="L53" s="42"/>
      <c r="M53" s="42"/>
      <c r="N53" s="42"/>
      <c r="O53" s="42"/>
      <c r="P53" s="92" t="s">
        <v>9</v>
      </c>
      <c r="Q53" s="117" t="s">
        <v>327</v>
      </c>
      <c r="R53" s="118" t="s">
        <v>348</v>
      </c>
      <c r="S53" s="119">
        <v>0.12</v>
      </c>
    </row>
    <row r="54" spans="1:19" s="25" customFormat="1" ht="25.5" x14ac:dyDescent="0.25">
      <c r="A54" s="109">
        <v>51</v>
      </c>
      <c r="B54" s="92" t="s">
        <v>51</v>
      </c>
      <c r="C54" s="92" t="s">
        <v>422</v>
      </c>
      <c r="D54" s="92" t="s">
        <v>423</v>
      </c>
      <c r="E54" s="92" t="s">
        <v>438</v>
      </c>
      <c r="F54" s="92">
        <v>28015</v>
      </c>
      <c r="G54" s="92" t="s">
        <v>425</v>
      </c>
      <c r="H54" s="94">
        <v>62</v>
      </c>
      <c r="I54" s="94">
        <f t="shared" si="4"/>
        <v>1653.3333333333333</v>
      </c>
      <c r="J54" s="42"/>
      <c r="K54" s="42"/>
      <c r="L54" s="42"/>
      <c r="M54" s="42"/>
      <c r="N54" s="42"/>
      <c r="O54" s="42"/>
      <c r="P54" s="92" t="s">
        <v>9</v>
      </c>
      <c r="Q54" s="117" t="s">
        <v>327</v>
      </c>
      <c r="R54" s="118" t="s">
        <v>348</v>
      </c>
      <c r="S54" s="119">
        <v>0.12</v>
      </c>
    </row>
    <row r="55" spans="1:19" s="25" customFormat="1" ht="25.5" x14ac:dyDescent="0.25">
      <c r="A55" s="109">
        <v>52</v>
      </c>
      <c r="B55" s="92" t="s">
        <v>51</v>
      </c>
      <c r="C55" s="92" t="s">
        <v>422</v>
      </c>
      <c r="D55" s="92"/>
      <c r="E55" s="92" t="s">
        <v>439</v>
      </c>
      <c r="F55" s="92">
        <v>23030</v>
      </c>
      <c r="G55" s="92" t="s">
        <v>188</v>
      </c>
      <c r="H55" s="94">
        <v>450</v>
      </c>
      <c r="I55" s="94">
        <f>H55</f>
        <v>450</v>
      </c>
      <c r="J55" s="42"/>
      <c r="K55" s="42"/>
      <c r="L55" s="42"/>
      <c r="M55" s="42"/>
      <c r="N55" s="42"/>
      <c r="O55" s="42"/>
      <c r="P55" s="92" t="s">
        <v>6</v>
      </c>
      <c r="Q55" s="117"/>
      <c r="R55" s="118" t="s">
        <v>355</v>
      </c>
      <c r="S55" s="119" t="s">
        <v>358</v>
      </c>
    </row>
    <row r="56" spans="1:19" s="25" customFormat="1" ht="25.5" x14ac:dyDescent="0.25">
      <c r="A56" s="109">
        <v>53</v>
      </c>
      <c r="B56" s="92" t="s">
        <v>51</v>
      </c>
      <c r="C56" s="92" t="s">
        <v>440</v>
      </c>
      <c r="D56" s="92"/>
      <c r="E56" s="92" t="s">
        <v>441</v>
      </c>
      <c r="F56" s="92">
        <v>23031</v>
      </c>
      <c r="G56" s="92" t="s">
        <v>188</v>
      </c>
      <c r="H56" s="94">
        <v>450</v>
      </c>
      <c r="I56" s="94">
        <f t="shared" ref="I56:I57" si="5">H56</f>
        <v>450</v>
      </c>
      <c r="J56" s="42"/>
      <c r="K56" s="42"/>
      <c r="L56" s="42"/>
      <c r="M56" s="42"/>
      <c r="N56" s="42"/>
      <c r="O56" s="42"/>
      <c r="P56" s="92" t="s">
        <v>6</v>
      </c>
      <c r="Q56" s="117"/>
      <c r="R56" s="118" t="s">
        <v>355</v>
      </c>
      <c r="S56" s="119" t="s">
        <v>358</v>
      </c>
    </row>
    <row r="57" spans="1:19" s="25" customFormat="1" ht="25.5" x14ac:dyDescent="0.25">
      <c r="A57" s="109">
        <v>54</v>
      </c>
      <c r="B57" s="92" t="s">
        <v>51</v>
      </c>
      <c r="C57" s="92" t="s">
        <v>440</v>
      </c>
      <c r="D57" s="92"/>
      <c r="E57" s="92" t="s">
        <v>442</v>
      </c>
      <c r="F57" s="92">
        <v>23032</v>
      </c>
      <c r="G57" s="92" t="s">
        <v>188</v>
      </c>
      <c r="H57" s="94">
        <v>450</v>
      </c>
      <c r="I57" s="94">
        <f t="shared" si="5"/>
        <v>450</v>
      </c>
      <c r="J57" s="42"/>
      <c r="K57" s="42"/>
      <c r="L57" s="42"/>
      <c r="M57" s="42"/>
      <c r="N57" s="42"/>
      <c r="O57" s="42"/>
      <c r="P57" s="92" t="s">
        <v>6</v>
      </c>
      <c r="Q57" s="117"/>
      <c r="R57" s="118" t="s">
        <v>355</v>
      </c>
      <c r="S57" s="119" t="s">
        <v>358</v>
      </c>
    </row>
    <row r="58" spans="1:19" s="25" customFormat="1" ht="26.25" customHeight="1" x14ac:dyDescent="0.25">
      <c r="A58" s="109">
        <v>55</v>
      </c>
      <c r="B58" s="92" t="s">
        <v>443</v>
      </c>
      <c r="C58" s="92" t="s">
        <v>444</v>
      </c>
      <c r="D58" s="92" t="s">
        <v>14</v>
      </c>
      <c r="E58" s="92" t="s">
        <v>445</v>
      </c>
      <c r="F58" s="92">
        <v>20239</v>
      </c>
      <c r="G58" s="92" t="s">
        <v>446</v>
      </c>
      <c r="H58" s="94">
        <f>12*195</f>
        <v>2340</v>
      </c>
      <c r="I58" s="94">
        <f>H58/6</f>
        <v>390</v>
      </c>
      <c r="J58" s="124"/>
      <c r="K58" s="124"/>
      <c r="L58" s="124"/>
      <c r="M58" s="94">
        <v>8</v>
      </c>
      <c r="N58" s="94">
        <f>(O58/1000)*(12*500)</f>
        <v>2388</v>
      </c>
      <c r="O58" s="94">
        <f>I58+M58</f>
        <v>398</v>
      </c>
      <c r="P58" s="92" t="s">
        <v>9</v>
      </c>
      <c r="Q58" s="117" t="s">
        <v>327</v>
      </c>
      <c r="R58" s="118" t="s">
        <v>346</v>
      </c>
      <c r="S58" s="119">
        <v>0.12</v>
      </c>
    </row>
    <row r="59" spans="1:19" s="25" customFormat="1" ht="32.25" customHeight="1" x14ac:dyDescent="0.25">
      <c r="A59" s="109">
        <v>56</v>
      </c>
      <c r="B59" s="92" t="s">
        <v>447</v>
      </c>
      <c r="C59" s="92" t="s">
        <v>448</v>
      </c>
      <c r="D59" s="92" t="s">
        <v>14</v>
      </c>
      <c r="E59" s="92" t="s">
        <v>445</v>
      </c>
      <c r="F59" s="92">
        <v>20220</v>
      </c>
      <c r="G59" s="92" t="s">
        <v>449</v>
      </c>
      <c r="H59" s="94">
        <f>48*50</f>
        <v>2400</v>
      </c>
      <c r="I59" s="94">
        <f>H59/6</f>
        <v>400</v>
      </c>
      <c r="J59" s="124"/>
      <c r="K59" s="124"/>
      <c r="L59" s="124"/>
      <c r="M59" s="94">
        <v>8</v>
      </c>
      <c r="N59" s="94">
        <f>(O59/1000)*(48*125)</f>
        <v>2448</v>
      </c>
      <c r="O59" s="94">
        <f>I59+M59</f>
        <v>408</v>
      </c>
      <c r="P59" s="92" t="s">
        <v>9</v>
      </c>
      <c r="Q59" s="117" t="s">
        <v>327</v>
      </c>
      <c r="R59" s="118" t="s">
        <v>346</v>
      </c>
      <c r="S59" s="119">
        <v>0.12</v>
      </c>
    </row>
    <row r="60" spans="1:19" s="25" customFormat="1" ht="25.5" x14ac:dyDescent="0.25">
      <c r="A60" s="109">
        <v>57</v>
      </c>
      <c r="B60" s="92" t="s">
        <v>451</v>
      </c>
      <c r="C60" s="92" t="s">
        <v>452</v>
      </c>
      <c r="D60" s="92"/>
      <c r="E60" s="92" t="s">
        <v>453</v>
      </c>
      <c r="F60" s="92" t="s">
        <v>454</v>
      </c>
      <c r="G60" s="94" t="s">
        <v>455</v>
      </c>
      <c r="H60" s="108">
        <v>300</v>
      </c>
      <c r="I60" s="94">
        <f>H60/2</f>
        <v>150</v>
      </c>
      <c r="J60" s="42"/>
      <c r="K60" s="42"/>
      <c r="L60" s="42"/>
      <c r="M60" s="42"/>
      <c r="N60" s="42"/>
      <c r="O60" s="42"/>
      <c r="P60" s="92" t="s">
        <v>450</v>
      </c>
      <c r="Q60" s="117"/>
      <c r="R60" s="118"/>
      <c r="S60" s="119">
        <v>0.12</v>
      </c>
    </row>
    <row r="61" spans="1:19" s="25" customFormat="1" ht="38.25" x14ac:dyDescent="0.25">
      <c r="A61" s="109">
        <v>58</v>
      </c>
      <c r="B61" s="92" t="s">
        <v>456</v>
      </c>
      <c r="C61" s="92" t="s">
        <v>457</v>
      </c>
      <c r="D61" s="92"/>
      <c r="E61" s="92" t="s">
        <v>458</v>
      </c>
      <c r="F61" s="92" t="s">
        <v>459</v>
      </c>
      <c r="G61" s="94" t="s">
        <v>460</v>
      </c>
      <c r="H61" s="108">
        <f>6*70</f>
        <v>420</v>
      </c>
      <c r="I61" s="94">
        <f>H61/6</f>
        <v>70</v>
      </c>
      <c r="J61" s="42"/>
      <c r="K61" s="42"/>
      <c r="L61" s="42"/>
      <c r="M61" s="42"/>
      <c r="N61" s="42"/>
      <c r="O61" s="42"/>
      <c r="P61" s="92" t="s">
        <v>450</v>
      </c>
      <c r="Q61" s="117"/>
      <c r="R61" s="118"/>
      <c r="S61" s="119">
        <v>0.12</v>
      </c>
    </row>
    <row r="62" spans="1:19" s="25" customFormat="1" ht="38.25" x14ac:dyDescent="0.25">
      <c r="A62" s="109">
        <v>59</v>
      </c>
      <c r="B62" s="92" t="s">
        <v>461</v>
      </c>
      <c r="C62" s="92" t="s">
        <v>462</v>
      </c>
      <c r="D62" s="92"/>
      <c r="E62" s="92" t="s">
        <v>463</v>
      </c>
      <c r="F62" s="92" t="s">
        <v>464</v>
      </c>
      <c r="G62" s="94" t="s">
        <v>465</v>
      </c>
      <c r="H62" s="108">
        <f>10*60</f>
        <v>600</v>
      </c>
      <c r="I62" s="94">
        <f>H62/10</f>
        <v>60</v>
      </c>
      <c r="J62" s="42"/>
      <c r="K62" s="42"/>
      <c r="L62" s="42"/>
      <c r="M62" s="42"/>
      <c r="N62" s="42"/>
      <c r="O62" s="42"/>
      <c r="P62" s="92" t="s">
        <v>450</v>
      </c>
      <c r="Q62" s="117"/>
      <c r="R62" s="118">
        <v>50131700</v>
      </c>
      <c r="S62" s="119">
        <v>0.12</v>
      </c>
    </row>
    <row r="63" spans="1:19" s="25" customFormat="1" ht="25.5" x14ac:dyDescent="0.25">
      <c r="A63" s="109">
        <v>60</v>
      </c>
      <c r="B63" s="92" t="s">
        <v>461</v>
      </c>
      <c r="C63" s="92" t="s">
        <v>462</v>
      </c>
      <c r="D63" s="92"/>
      <c r="E63" s="92" t="s">
        <v>466</v>
      </c>
      <c r="F63" s="92" t="s">
        <v>467</v>
      </c>
      <c r="G63" s="94" t="s">
        <v>465</v>
      </c>
      <c r="H63" s="108">
        <f>10*40</f>
        <v>400</v>
      </c>
      <c r="I63" s="94">
        <f>H63/10</f>
        <v>40</v>
      </c>
      <c r="J63" s="42"/>
      <c r="K63" s="42"/>
      <c r="L63" s="42"/>
      <c r="M63" s="42"/>
      <c r="N63" s="42"/>
      <c r="O63" s="42"/>
      <c r="P63" s="92" t="s">
        <v>450</v>
      </c>
      <c r="Q63" s="117"/>
      <c r="R63" s="118">
        <v>50131700</v>
      </c>
      <c r="S63" s="119">
        <v>0.12</v>
      </c>
    </row>
    <row r="64" spans="1:19" s="25" customFormat="1" ht="38.25" x14ac:dyDescent="0.25">
      <c r="A64" s="109">
        <v>61</v>
      </c>
      <c r="B64" s="92" t="s">
        <v>461</v>
      </c>
      <c r="C64" s="92" t="s">
        <v>468</v>
      </c>
      <c r="D64" s="92"/>
      <c r="E64" s="92" t="s">
        <v>469</v>
      </c>
      <c r="F64" s="92" t="s">
        <v>470</v>
      </c>
      <c r="G64" s="94" t="s">
        <v>465</v>
      </c>
      <c r="H64" s="108">
        <f>10*60</f>
        <v>600</v>
      </c>
      <c r="I64" s="94">
        <f>H64/10</f>
        <v>60</v>
      </c>
      <c r="J64" s="42"/>
      <c r="K64" s="42"/>
      <c r="L64" s="42"/>
      <c r="M64" s="42"/>
      <c r="N64" s="42"/>
      <c r="O64" s="42"/>
      <c r="P64" s="92" t="s">
        <v>450</v>
      </c>
      <c r="Q64" s="117"/>
      <c r="R64" s="118">
        <v>50131700</v>
      </c>
      <c r="S64" s="119">
        <v>0.12</v>
      </c>
    </row>
    <row r="65" spans="1:20" s="25" customFormat="1" ht="25.5" x14ac:dyDescent="0.25">
      <c r="A65" s="109">
        <v>62</v>
      </c>
      <c r="B65" s="92" t="s">
        <v>471</v>
      </c>
      <c r="C65" s="92" t="s">
        <v>472</v>
      </c>
      <c r="D65" s="92"/>
      <c r="E65" s="92" t="s">
        <v>473</v>
      </c>
      <c r="F65" s="92" t="s">
        <v>474</v>
      </c>
      <c r="G65" s="94" t="s">
        <v>475</v>
      </c>
      <c r="H65" s="108">
        <f>6*35</f>
        <v>210</v>
      </c>
      <c r="I65" s="94">
        <f>H65/6</f>
        <v>35</v>
      </c>
      <c r="J65" s="42"/>
      <c r="K65" s="42"/>
      <c r="L65" s="42"/>
      <c r="M65" s="42"/>
      <c r="N65" s="42"/>
      <c r="O65" s="42"/>
      <c r="P65" s="92" t="s">
        <v>450</v>
      </c>
      <c r="Q65" s="117"/>
      <c r="R65" s="118">
        <v>50131700</v>
      </c>
      <c r="S65" s="119">
        <v>0.12</v>
      </c>
    </row>
    <row r="66" spans="1:20" s="25" customFormat="1" ht="25.5" x14ac:dyDescent="0.25">
      <c r="A66" s="109">
        <v>63</v>
      </c>
      <c r="B66" s="92" t="s">
        <v>471</v>
      </c>
      <c r="C66" s="92" t="s">
        <v>476</v>
      </c>
      <c r="D66" s="92"/>
      <c r="E66" s="92" t="s">
        <v>477</v>
      </c>
      <c r="F66" s="92" t="s">
        <v>478</v>
      </c>
      <c r="G66" s="94" t="s">
        <v>475</v>
      </c>
      <c r="H66" s="108">
        <f>6*50</f>
        <v>300</v>
      </c>
      <c r="I66" s="94">
        <f t="shared" ref="I66:I68" si="6">H66/6</f>
        <v>50</v>
      </c>
      <c r="J66" s="42"/>
      <c r="K66" s="42"/>
      <c r="L66" s="42"/>
      <c r="M66" s="42"/>
      <c r="N66" s="42"/>
      <c r="O66" s="42"/>
      <c r="P66" s="92" t="s">
        <v>450</v>
      </c>
      <c r="Q66" s="92" t="s">
        <v>479</v>
      </c>
      <c r="R66" s="118">
        <v>50131700</v>
      </c>
      <c r="S66" s="119">
        <v>0.12</v>
      </c>
    </row>
    <row r="67" spans="1:20" s="25" customFormat="1" ht="25.5" x14ac:dyDescent="0.25">
      <c r="A67" s="109">
        <v>64</v>
      </c>
      <c r="B67" s="92" t="s">
        <v>471</v>
      </c>
      <c r="C67" s="92" t="s">
        <v>476</v>
      </c>
      <c r="D67" s="92"/>
      <c r="E67" s="92" t="s">
        <v>480</v>
      </c>
      <c r="F67" s="92" t="s">
        <v>481</v>
      </c>
      <c r="G67" s="94" t="s">
        <v>475</v>
      </c>
      <c r="H67" s="108">
        <f>6*60</f>
        <v>360</v>
      </c>
      <c r="I67" s="94">
        <f t="shared" si="6"/>
        <v>60</v>
      </c>
      <c r="J67" s="42"/>
      <c r="K67" s="42"/>
      <c r="L67" s="42"/>
      <c r="M67" s="42"/>
      <c r="N67" s="42"/>
      <c r="O67" s="42"/>
      <c r="P67" s="92" t="s">
        <v>450</v>
      </c>
      <c r="Q67" s="92" t="s">
        <v>479</v>
      </c>
      <c r="R67" s="118">
        <v>50131700</v>
      </c>
      <c r="S67" s="119">
        <v>0.12</v>
      </c>
    </row>
    <row r="68" spans="1:20" s="25" customFormat="1" ht="25.5" x14ac:dyDescent="0.25">
      <c r="A68" s="109">
        <v>65</v>
      </c>
      <c r="B68" s="92" t="s">
        <v>471</v>
      </c>
      <c r="C68" s="92" t="s">
        <v>476</v>
      </c>
      <c r="D68" s="92"/>
      <c r="E68" s="92" t="s">
        <v>482</v>
      </c>
      <c r="F68" s="92" t="s">
        <v>483</v>
      </c>
      <c r="G68" s="94" t="s">
        <v>475</v>
      </c>
      <c r="H68" s="108">
        <f>6*60</f>
        <v>360</v>
      </c>
      <c r="I68" s="94">
        <f t="shared" si="6"/>
        <v>60</v>
      </c>
      <c r="J68" s="42"/>
      <c r="K68" s="42"/>
      <c r="L68" s="42"/>
      <c r="M68" s="42"/>
      <c r="N68" s="42"/>
      <c r="O68" s="42"/>
      <c r="P68" s="92" t="s">
        <v>450</v>
      </c>
      <c r="Q68" s="92" t="s">
        <v>479</v>
      </c>
      <c r="R68" s="118">
        <v>50131700</v>
      </c>
      <c r="S68" s="119">
        <v>0.12</v>
      </c>
    </row>
    <row r="69" spans="1:20" s="25" customFormat="1" ht="25.5" x14ac:dyDescent="0.25">
      <c r="A69" s="109">
        <v>66</v>
      </c>
      <c r="B69" s="92" t="s">
        <v>471</v>
      </c>
      <c r="C69" s="92" t="s">
        <v>484</v>
      </c>
      <c r="D69" s="92"/>
      <c r="E69" s="92" t="s">
        <v>485</v>
      </c>
      <c r="F69" s="92" t="s">
        <v>486</v>
      </c>
      <c r="G69" s="94" t="s">
        <v>475</v>
      </c>
      <c r="H69" s="108">
        <f>6*70</f>
        <v>420</v>
      </c>
      <c r="I69" s="94">
        <f>H69/6</f>
        <v>70</v>
      </c>
      <c r="J69" s="42"/>
      <c r="K69" s="42"/>
      <c r="L69" s="42"/>
      <c r="M69" s="42"/>
      <c r="N69" s="42"/>
      <c r="O69" s="42"/>
      <c r="P69" s="92" t="s">
        <v>450</v>
      </c>
      <c r="Q69" s="92"/>
      <c r="R69" s="118">
        <v>50131700</v>
      </c>
      <c r="S69" s="119">
        <v>0.12</v>
      </c>
    </row>
    <row r="70" spans="1:20" s="25" customFormat="1" ht="38.25" x14ac:dyDescent="0.25">
      <c r="A70" s="109">
        <v>67</v>
      </c>
      <c r="B70" s="92" t="s">
        <v>487</v>
      </c>
      <c r="C70" s="92" t="s">
        <v>488</v>
      </c>
      <c r="D70" s="92" t="s">
        <v>37</v>
      </c>
      <c r="E70" s="92" t="s">
        <v>489</v>
      </c>
      <c r="F70" s="92">
        <v>1901002</v>
      </c>
      <c r="G70" s="94" t="s">
        <v>270</v>
      </c>
      <c r="H70" s="108">
        <v>226</v>
      </c>
      <c r="I70" s="94">
        <f>(H70/900)*1000</f>
        <v>251.11111111111111</v>
      </c>
      <c r="J70" s="42"/>
      <c r="K70" s="42"/>
      <c r="L70" s="42"/>
      <c r="M70" s="42"/>
      <c r="N70" s="42"/>
      <c r="O70" s="42"/>
      <c r="P70" s="92" t="s">
        <v>9</v>
      </c>
      <c r="Q70" s="117"/>
      <c r="R70" s="118">
        <v>50161500</v>
      </c>
      <c r="S70" s="119">
        <v>0.12</v>
      </c>
    </row>
    <row r="71" spans="1:20" s="25" customFormat="1" ht="38.25" x14ac:dyDescent="0.25">
      <c r="A71" s="109">
        <v>68</v>
      </c>
      <c r="B71" s="92" t="s">
        <v>487</v>
      </c>
      <c r="C71" s="92" t="s">
        <v>490</v>
      </c>
      <c r="D71" s="92" t="s">
        <v>37</v>
      </c>
      <c r="E71" s="92" t="s">
        <v>491</v>
      </c>
      <c r="F71" s="92" t="s">
        <v>492</v>
      </c>
      <c r="G71" s="94" t="s">
        <v>270</v>
      </c>
      <c r="H71" s="94">
        <v>252</v>
      </c>
      <c r="I71" s="94">
        <f>(H71/900)*1000</f>
        <v>280</v>
      </c>
      <c r="J71" s="42"/>
      <c r="K71" s="42"/>
      <c r="L71" s="42"/>
      <c r="M71" s="42"/>
      <c r="N71" s="42"/>
      <c r="O71" s="42"/>
      <c r="P71" s="92" t="s">
        <v>9</v>
      </c>
      <c r="Q71" s="117" t="s">
        <v>243</v>
      </c>
      <c r="R71" s="118">
        <v>50161500</v>
      </c>
      <c r="S71" s="119">
        <v>0.12</v>
      </c>
    </row>
    <row r="72" spans="1:20" s="25" customFormat="1" ht="25.5" x14ac:dyDescent="0.25">
      <c r="A72" s="109">
        <v>69</v>
      </c>
      <c r="B72" s="92" t="s">
        <v>487</v>
      </c>
      <c r="C72" s="92" t="s">
        <v>493</v>
      </c>
      <c r="D72" s="92"/>
      <c r="E72" s="92" t="s">
        <v>494</v>
      </c>
      <c r="F72" s="92">
        <v>107749</v>
      </c>
      <c r="G72" s="92" t="s">
        <v>495</v>
      </c>
      <c r="H72" s="94">
        <v>49</v>
      </c>
      <c r="I72" s="94">
        <f>H72*2</f>
        <v>98</v>
      </c>
      <c r="J72" s="42"/>
      <c r="K72" s="42"/>
      <c r="L72" s="42"/>
      <c r="M72" s="42"/>
      <c r="N72" s="42"/>
      <c r="O72" s="42"/>
      <c r="P72" s="92" t="s">
        <v>9</v>
      </c>
      <c r="Q72" s="92" t="s">
        <v>479</v>
      </c>
      <c r="R72" s="118">
        <v>50161500</v>
      </c>
      <c r="S72" s="119">
        <v>0.12</v>
      </c>
    </row>
    <row r="73" spans="1:20" s="25" customFormat="1" ht="51" x14ac:dyDescent="0.25">
      <c r="A73" s="109">
        <v>70</v>
      </c>
      <c r="B73" s="92" t="s">
        <v>38</v>
      </c>
      <c r="C73" s="92" t="s">
        <v>496</v>
      </c>
      <c r="D73" s="92" t="s">
        <v>124</v>
      </c>
      <c r="E73" s="92" t="s">
        <v>497</v>
      </c>
      <c r="F73" s="92" t="s">
        <v>498</v>
      </c>
      <c r="G73" s="92" t="s">
        <v>499</v>
      </c>
      <c r="H73" s="94">
        <v>110</v>
      </c>
      <c r="I73" s="94">
        <f>(H73/350)*1000</f>
        <v>314.28571428571428</v>
      </c>
      <c r="J73" s="42"/>
      <c r="K73" s="42"/>
      <c r="L73" s="42"/>
      <c r="M73" s="42"/>
      <c r="N73" s="42"/>
      <c r="O73" s="42"/>
      <c r="P73" s="92" t="s">
        <v>9</v>
      </c>
      <c r="Q73" s="92" t="s">
        <v>479</v>
      </c>
      <c r="R73" s="118">
        <v>50161500</v>
      </c>
      <c r="S73" s="119">
        <v>0.12</v>
      </c>
    </row>
    <row r="74" spans="1:20" ht="25.5" x14ac:dyDescent="0.25">
      <c r="A74" s="109">
        <v>71</v>
      </c>
      <c r="B74" s="92" t="s">
        <v>50</v>
      </c>
      <c r="C74" s="92" t="s">
        <v>503</v>
      </c>
      <c r="D74" s="92" t="s">
        <v>504</v>
      </c>
      <c r="E74" s="92" t="s">
        <v>505</v>
      </c>
      <c r="F74" s="92" t="s">
        <v>506</v>
      </c>
      <c r="G74" s="92" t="s">
        <v>507</v>
      </c>
      <c r="H74" s="94">
        <v>1800</v>
      </c>
      <c r="I74" s="94">
        <v>300</v>
      </c>
      <c r="J74" s="124"/>
      <c r="K74" s="124"/>
      <c r="L74" s="124"/>
      <c r="M74" s="94">
        <v>6</v>
      </c>
      <c r="N74" s="94">
        <f>(O74/1000)*(8*750)</f>
        <v>1836</v>
      </c>
      <c r="O74" s="94">
        <f>I74+M74</f>
        <v>306</v>
      </c>
      <c r="P74" s="92" t="s">
        <v>9</v>
      </c>
      <c r="Q74" s="92" t="s">
        <v>326</v>
      </c>
      <c r="R74" s="118" t="s">
        <v>346</v>
      </c>
      <c r="S74" s="119">
        <v>0.12</v>
      </c>
      <c r="T74" s="25"/>
    </row>
    <row r="75" spans="1:20" ht="25.5" x14ac:dyDescent="0.25">
      <c r="A75" s="109">
        <v>72</v>
      </c>
      <c r="B75" s="92" t="s">
        <v>50</v>
      </c>
      <c r="C75" s="92" t="s">
        <v>503</v>
      </c>
      <c r="D75" s="92" t="s">
        <v>17</v>
      </c>
      <c r="E75" s="92" t="s">
        <v>508</v>
      </c>
      <c r="F75" s="92" t="s">
        <v>509</v>
      </c>
      <c r="G75" s="92" t="s">
        <v>510</v>
      </c>
      <c r="H75" s="94">
        <v>1600</v>
      </c>
      <c r="I75" s="94">
        <v>400</v>
      </c>
      <c r="J75" s="124"/>
      <c r="K75" s="124"/>
      <c r="L75" s="124"/>
      <c r="M75" s="94">
        <v>10</v>
      </c>
      <c r="N75" s="94">
        <f>(O75/1000)*(8*500)</f>
        <v>1640</v>
      </c>
      <c r="O75" s="94">
        <f t="shared" ref="O75:O80" si="7">I75+M75</f>
        <v>410</v>
      </c>
      <c r="P75" s="92" t="s">
        <v>9</v>
      </c>
      <c r="Q75" s="92" t="s">
        <v>511</v>
      </c>
      <c r="R75" s="118" t="s">
        <v>346</v>
      </c>
      <c r="S75" s="119">
        <v>0.12</v>
      </c>
      <c r="T75" s="25"/>
    </row>
    <row r="76" spans="1:20" ht="25.5" x14ac:dyDescent="0.25">
      <c r="A76" s="109">
        <v>73</v>
      </c>
      <c r="B76" s="92" t="s">
        <v>50</v>
      </c>
      <c r="C76" s="92" t="s">
        <v>512</v>
      </c>
      <c r="D76" s="92" t="s">
        <v>14</v>
      </c>
      <c r="E76" s="92" t="s">
        <v>513</v>
      </c>
      <c r="F76" s="92" t="s">
        <v>514</v>
      </c>
      <c r="G76" s="92" t="s">
        <v>515</v>
      </c>
      <c r="H76" s="94">
        <v>1620</v>
      </c>
      <c r="I76" s="94">
        <v>300</v>
      </c>
      <c r="J76" s="124"/>
      <c r="K76" s="124"/>
      <c r="L76" s="124"/>
      <c r="M76" s="94">
        <v>6</v>
      </c>
      <c r="N76" s="94">
        <f>(O76/1000)*(12*450)</f>
        <v>1652.3999999999999</v>
      </c>
      <c r="O76" s="94">
        <f t="shared" si="7"/>
        <v>306</v>
      </c>
      <c r="P76" s="92" t="s">
        <v>9</v>
      </c>
      <c r="Q76" s="92" t="s">
        <v>326</v>
      </c>
      <c r="R76" s="118" t="s">
        <v>346</v>
      </c>
      <c r="S76" s="119">
        <v>0.12</v>
      </c>
      <c r="T76" s="25"/>
    </row>
    <row r="77" spans="1:20" ht="38.25" x14ac:dyDescent="0.25">
      <c r="A77" s="109">
        <v>74</v>
      </c>
      <c r="B77" s="92" t="s">
        <v>50</v>
      </c>
      <c r="C77" s="92" t="s">
        <v>512</v>
      </c>
      <c r="D77" s="92" t="s">
        <v>14</v>
      </c>
      <c r="E77" s="92" t="s">
        <v>516</v>
      </c>
      <c r="F77" s="92" t="s">
        <v>517</v>
      </c>
      <c r="G77" s="92" t="s">
        <v>518</v>
      </c>
      <c r="H77" s="94">
        <v>2160</v>
      </c>
      <c r="I77" s="94">
        <v>400</v>
      </c>
      <c r="J77" s="124"/>
      <c r="K77" s="124"/>
      <c r="L77" s="124"/>
      <c r="M77" s="94">
        <v>6</v>
      </c>
      <c r="N77" s="94">
        <f>(O77/1000)*(24*225)</f>
        <v>2192.4</v>
      </c>
      <c r="O77" s="94">
        <f t="shared" si="7"/>
        <v>406</v>
      </c>
      <c r="P77" s="92" t="s">
        <v>9</v>
      </c>
      <c r="Q77" s="92" t="s">
        <v>511</v>
      </c>
      <c r="R77" s="118" t="s">
        <v>346</v>
      </c>
      <c r="S77" s="119">
        <v>0.12</v>
      </c>
      <c r="T77" s="25"/>
    </row>
    <row r="78" spans="1:20" ht="25.5" x14ac:dyDescent="0.25">
      <c r="A78" s="109">
        <v>75</v>
      </c>
      <c r="B78" s="92" t="s">
        <v>50</v>
      </c>
      <c r="C78" s="92" t="s">
        <v>519</v>
      </c>
      <c r="D78" s="92" t="s">
        <v>16</v>
      </c>
      <c r="E78" s="92" t="s">
        <v>520</v>
      </c>
      <c r="F78" s="92">
        <v>706</v>
      </c>
      <c r="G78" s="92" t="s">
        <v>521</v>
      </c>
      <c r="H78" s="94">
        <v>1800</v>
      </c>
      <c r="I78" s="94">
        <v>300</v>
      </c>
      <c r="J78" s="124"/>
      <c r="K78" s="124"/>
      <c r="L78" s="124"/>
      <c r="M78" s="94">
        <v>14</v>
      </c>
      <c r="N78" s="94">
        <f>(O78/1000)*(12*500)</f>
        <v>1884</v>
      </c>
      <c r="O78" s="94">
        <f t="shared" si="7"/>
        <v>314</v>
      </c>
      <c r="P78" s="92" t="s">
        <v>9</v>
      </c>
      <c r="Q78" s="92" t="s">
        <v>327</v>
      </c>
      <c r="R78" s="118" t="s">
        <v>346</v>
      </c>
      <c r="S78" s="119">
        <v>0.12</v>
      </c>
      <c r="T78" s="25"/>
    </row>
    <row r="79" spans="1:20" ht="38.25" x14ac:dyDescent="0.25">
      <c r="A79" s="109">
        <v>76</v>
      </c>
      <c r="B79" s="92" t="s">
        <v>50</v>
      </c>
      <c r="C79" s="92" t="s">
        <v>522</v>
      </c>
      <c r="D79" s="92" t="s">
        <v>14</v>
      </c>
      <c r="E79" s="92" t="s">
        <v>523</v>
      </c>
      <c r="F79" s="92" t="s">
        <v>524</v>
      </c>
      <c r="G79" s="92" t="s">
        <v>525</v>
      </c>
      <c r="H79" s="94">
        <v>1800</v>
      </c>
      <c r="I79" s="94">
        <v>300</v>
      </c>
      <c r="J79" s="124"/>
      <c r="K79" s="124"/>
      <c r="L79" s="124"/>
      <c r="M79" s="94">
        <v>14</v>
      </c>
      <c r="N79" s="94">
        <f>(O79/1000)*(60*100)</f>
        <v>1884</v>
      </c>
      <c r="O79" s="94">
        <f t="shared" si="7"/>
        <v>314</v>
      </c>
      <c r="P79" s="92" t="s">
        <v>9</v>
      </c>
      <c r="Q79" s="92" t="s">
        <v>526</v>
      </c>
      <c r="R79" s="118" t="s">
        <v>346</v>
      </c>
      <c r="S79" s="119">
        <v>0.12</v>
      </c>
      <c r="T79" s="25"/>
    </row>
    <row r="80" spans="1:20" ht="38.25" x14ac:dyDescent="0.25">
      <c r="A80" s="109">
        <v>77</v>
      </c>
      <c r="B80" s="92" t="s">
        <v>50</v>
      </c>
      <c r="C80" s="92" t="s">
        <v>522</v>
      </c>
      <c r="D80" s="92" t="s">
        <v>16</v>
      </c>
      <c r="E80" s="92" t="s">
        <v>527</v>
      </c>
      <c r="F80" s="92" t="s">
        <v>528</v>
      </c>
      <c r="G80" s="92" t="s">
        <v>525</v>
      </c>
      <c r="H80" s="94">
        <v>1800</v>
      </c>
      <c r="I80" s="94">
        <v>300</v>
      </c>
      <c r="J80" s="124"/>
      <c r="K80" s="124"/>
      <c r="L80" s="124"/>
      <c r="M80" s="94">
        <v>14</v>
      </c>
      <c r="N80" s="94">
        <f>(O80/1000)*(60*100)</f>
        <v>1884</v>
      </c>
      <c r="O80" s="94">
        <f t="shared" si="7"/>
        <v>314</v>
      </c>
      <c r="P80" s="92" t="s">
        <v>9</v>
      </c>
      <c r="Q80" s="92" t="s">
        <v>526</v>
      </c>
      <c r="R80" s="118" t="s">
        <v>346</v>
      </c>
      <c r="S80" s="119">
        <v>0.12</v>
      </c>
      <c r="T80" s="25"/>
    </row>
    <row r="81" spans="1:20" ht="25.5" x14ac:dyDescent="0.25">
      <c r="A81" s="109">
        <v>78</v>
      </c>
      <c r="B81" s="92" t="s">
        <v>51</v>
      </c>
      <c r="C81" s="92" t="s">
        <v>529</v>
      </c>
      <c r="D81" s="92" t="s">
        <v>192</v>
      </c>
      <c r="E81" s="92" t="s">
        <v>530</v>
      </c>
      <c r="F81" s="92">
        <v>18122</v>
      </c>
      <c r="G81" s="92" t="s">
        <v>531</v>
      </c>
      <c r="H81" s="94">
        <v>309.99959999999999</v>
      </c>
      <c r="I81" s="94">
        <v>1722.22</v>
      </c>
      <c r="J81" s="42"/>
      <c r="K81" s="42"/>
      <c r="L81" s="42"/>
      <c r="M81" s="42"/>
      <c r="N81" s="42"/>
      <c r="O81" s="42"/>
      <c r="P81" s="92" t="s">
        <v>9</v>
      </c>
      <c r="Q81" s="92" t="s">
        <v>327</v>
      </c>
      <c r="R81" s="118" t="s">
        <v>348</v>
      </c>
      <c r="S81" s="119">
        <v>0.12</v>
      </c>
      <c r="T81" s="25"/>
    </row>
    <row r="82" spans="1:20" ht="25.5" x14ac:dyDescent="0.25">
      <c r="A82" s="109">
        <v>79</v>
      </c>
      <c r="B82" s="92" t="s">
        <v>51</v>
      </c>
      <c r="C82" s="92" t="s">
        <v>529</v>
      </c>
      <c r="D82" s="92" t="s">
        <v>192</v>
      </c>
      <c r="E82" s="92" t="s">
        <v>532</v>
      </c>
      <c r="F82" s="92">
        <v>18123</v>
      </c>
      <c r="G82" s="92" t="s">
        <v>531</v>
      </c>
      <c r="H82" s="94">
        <v>309.99959999999999</v>
      </c>
      <c r="I82" s="94">
        <v>1722.22</v>
      </c>
      <c r="J82" s="42"/>
      <c r="K82" s="42"/>
      <c r="L82" s="42"/>
      <c r="M82" s="42"/>
      <c r="N82" s="42"/>
      <c r="O82" s="42"/>
      <c r="P82" s="92" t="s">
        <v>9</v>
      </c>
      <c r="Q82" s="92" t="s">
        <v>327</v>
      </c>
      <c r="R82" s="118" t="s">
        <v>348</v>
      </c>
      <c r="S82" s="119">
        <v>0.12</v>
      </c>
      <c r="T82" s="25"/>
    </row>
    <row r="83" spans="1:20" ht="25.5" x14ac:dyDescent="0.25">
      <c r="A83" s="109">
        <v>80</v>
      </c>
      <c r="B83" s="92" t="s">
        <v>51</v>
      </c>
      <c r="C83" s="92" t="s">
        <v>529</v>
      </c>
      <c r="D83" s="92" t="s">
        <v>192</v>
      </c>
      <c r="E83" s="92" t="s">
        <v>532</v>
      </c>
      <c r="F83" s="92">
        <v>18023</v>
      </c>
      <c r="G83" s="92" t="s">
        <v>165</v>
      </c>
      <c r="H83" s="94">
        <v>61.999919999999996</v>
      </c>
      <c r="I83" s="94">
        <v>1722.22</v>
      </c>
      <c r="J83" s="42"/>
      <c r="K83" s="42"/>
      <c r="L83" s="42"/>
      <c r="M83" s="42"/>
      <c r="N83" s="42"/>
      <c r="O83" s="42"/>
      <c r="P83" s="92" t="s">
        <v>9</v>
      </c>
      <c r="Q83" s="92" t="s">
        <v>327</v>
      </c>
      <c r="R83" s="118" t="s">
        <v>348</v>
      </c>
      <c r="S83" s="119">
        <v>0.12</v>
      </c>
      <c r="T83" s="25"/>
    </row>
    <row r="84" spans="1:20" ht="51" x14ac:dyDescent="0.25">
      <c r="A84" s="109">
        <v>81</v>
      </c>
      <c r="B84" s="92" t="s">
        <v>487</v>
      </c>
      <c r="C84" s="92" t="s">
        <v>533</v>
      </c>
      <c r="D84" s="92" t="s">
        <v>37</v>
      </c>
      <c r="E84" s="92" t="s">
        <v>534</v>
      </c>
      <c r="F84" s="92">
        <v>1901003</v>
      </c>
      <c r="G84" s="92" t="s">
        <v>535</v>
      </c>
      <c r="H84" s="94">
        <v>450</v>
      </c>
      <c r="I84" s="94">
        <v>150</v>
      </c>
      <c r="J84" s="42"/>
      <c r="K84" s="42"/>
      <c r="L84" s="42"/>
      <c r="M84" s="42"/>
      <c r="N84" s="42"/>
      <c r="O84" s="42"/>
      <c r="P84" s="92" t="s">
        <v>9</v>
      </c>
      <c r="Q84" s="92" t="s">
        <v>243</v>
      </c>
      <c r="R84" s="118">
        <v>50161500</v>
      </c>
      <c r="S84" s="119">
        <v>0.12</v>
      </c>
      <c r="T84" s="25"/>
    </row>
    <row r="85" spans="1:20" ht="25.5" x14ac:dyDescent="0.25">
      <c r="A85" s="109">
        <v>82</v>
      </c>
      <c r="B85" s="92" t="s">
        <v>562</v>
      </c>
      <c r="C85" s="92" t="s">
        <v>555</v>
      </c>
      <c r="D85" s="92"/>
      <c r="E85" s="92" t="s">
        <v>555</v>
      </c>
      <c r="F85" s="92">
        <v>470</v>
      </c>
      <c r="G85" s="92" t="s">
        <v>465</v>
      </c>
      <c r="H85" s="94">
        <f>I85*10</f>
        <v>2200</v>
      </c>
      <c r="I85" s="94">
        <v>220</v>
      </c>
      <c r="J85" s="124"/>
      <c r="K85" s="124"/>
      <c r="L85" s="124"/>
      <c r="M85" s="124"/>
      <c r="N85" s="124"/>
      <c r="O85" s="124"/>
      <c r="P85" s="92" t="s">
        <v>9</v>
      </c>
      <c r="Q85" s="92"/>
      <c r="R85" s="118">
        <v>50202307</v>
      </c>
      <c r="S85" s="119">
        <v>0.12</v>
      </c>
      <c r="T85" s="25"/>
    </row>
  </sheetData>
  <sheetProtection insertRows="0"/>
  <protectedRanges>
    <protectedRange sqref="Q32" name="Område4_1_1"/>
    <protectedRange sqref="Q33" name="Område4_1_3"/>
    <protectedRange sqref="G71 G60:P70 H71:P85 H41:P59" name="Område4_3"/>
    <protectedRange sqref="Q71 Q41:Q65" name="Område4_1_4"/>
  </protectedRanges>
  <pageMargins left="0.7" right="0.7" top="0.75" bottom="0.75" header="0.3" footer="0.3"/>
  <pageSetup paperSize="9" scale="27" orientation="portrait" r:id="rId1"/>
  <ignoredErrors>
    <ignoredError sqref="H4:I4 L17:L21 K17:K18 K20 I41:I59 H61:H62 H64:H69 I67:I73 H58:H59 I61:I66 N74:N80 O74:O80 N58:O59 N17:O18 N20:O20 O19 H85" unlockedFormula="1"/>
    <ignoredError sqref="F18 F20 R4:R33 F60:F73 R41:R59 R34:R40 F79:F80 R74:R83" numberStoredAsText="1"/>
    <ignoredError sqref="H63 K19 N19 I60" formula="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57B1-C94C-4F91-BCFA-C74A917C6B7C}">
  <sheetPr>
    <tabColor theme="6"/>
  </sheetPr>
  <dimension ref="A1:K60"/>
  <sheetViews>
    <sheetView showGridLines="0" zoomScale="90" zoomScaleNormal="90" workbookViewId="0">
      <selection activeCell="M55" sqref="M55"/>
    </sheetView>
  </sheetViews>
  <sheetFormatPr defaultColWidth="9.140625" defaultRowHeight="15" x14ac:dyDescent="0.25"/>
  <cols>
    <col min="1" max="1" width="38.140625" style="25" customWidth="1"/>
    <col min="2" max="3" width="20.42578125" style="25" customWidth="1"/>
    <col min="4" max="4" width="43.42578125" style="25" customWidth="1"/>
    <col min="5" max="5" width="24.85546875" style="25" customWidth="1"/>
    <col min="6" max="6" width="23.85546875" style="25" customWidth="1"/>
    <col min="7" max="7" width="21.85546875" style="25" customWidth="1"/>
    <col min="8" max="9" width="21.42578125" style="25" customWidth="1"/>
    <col min="10" max="10" width="15.5703125" style="25" customWidth="1"/>
    <col min="11" max="11" width="16.28515625" style="25" customWidth="1"/>
    <col min="12" max="16384" width="9.140625" style="25"/>
  </cols>
  <sheetData>
    <row r="1" spans="1:11" ht="23.25" x14ac:dyDescent="0.35">
      <c r="A1" s="49" t="s">
        <v>371</v>
      </c>
      <c r="C1" s="43" t="s">
        <v>559</v>
      </c>
    </row>
    <row r="2" spans="1:11" ht="20.25" x14ac:dyDescent="0.25">
      <c r="A2" s="50" t="s">
        <v>101</v>
      </c>
    </row>
    <row r="3" spans="1:11" ht="21" customHeight="1" x14ac:dyDescent="0.25">
      <c r="A3" s="141" t="s">
        <v>117</v>
      </c>
      <c r="B3" s="142"/>
      <c r="C3" s="143"/>
      <c r="D3" s="51"/>
    </row>
    <row r="4" spans="1:11" x14ac:dyDescent="0.25">
      <c r="A4" s="146" t="s">
        <v>63</v>
      </c>
      <c r="B4" s="147"/>
      <c r="C4" s="147"/>
      <c r="D4" s="147"/>
      <c r="E4" s="147"/>
      <c r="F4" s="147"/>
      <c r="G4" s="147"/>
      <c r="H4" s="148"/>
      <c r="I4" s="38"/>
    </row>
    <row r="5" spans="1:11" ht="45" x14ac:dyDescent="0.25">
      <c r="A5" s="39" t="s">
        <v>3</v>
      </c>
      <c r="B5" s="39" t="s">
        <v>90</v>
      </c>
      <c r="C5" s="39" t="s">
        <v>7</v>
      </c>
      <c r="D5" s="39" t="s">
        <v>102</v>
      </c>
      <c r="E5" s="39" t="s">
        <v>103</v>
      </c>
      <c r="F5" s="39" t="s">
        <v>104</v>
      </c>
      <c r="G5" s="39" t="s">
        <v>105</v>
      </c>
      <c r="H5" s="39" t="s">
        <v>106</v>
      </c>
      <c r="I5" s="39" t="s">
        <v>78</v>
      </c>
      <c r="J5" s="39" t="s">
        <v>323</v>
      </c>
      <c r="K5" s="39" t="s">
        <v>324</v>
      </c>
    </row>
    <row r="6" spans="1:11" ht="25.5" x14ac:dyDescent="0.25">
      <c r="A6" s="64">
        <v>1</v>
      </c>
      <c r="B6" s="65" t="s">
        <v>312</v>
      </c>
      <c r="C6" s="65">
        <v>3001716</v>
      </c>
      <c r="D6" s="65" t="s">
        <v>230</v>
      </c>
      <c r="E6" s="66">
        <v>4500</v>
      </c>
      <c r="F6" s="66">
        <v>2500</v>
      </c>
      <c r="G6" s="66">
        <v>1700</v>
      </c>
      <c r="H6" s="66">
        <v>1300</v>
      </c>
      <c r="I6" s="66">
        <v>65000</v>
      </c>
      <c r="J6" s="67">
        <v>48101705</v>
      </c>
      <c r="K6" s="68">
        <v>0.25</v>
      </c>
    </row>
    <row r="7" spans="1:11" ht="25.5" x14ac:dyDescent="0.25">
      <c r="A7" s="109">
        <v>2</v>
      </c>
      <c r="B7" s="92" t="s">
        <v>556</v>
      </c>
      <c r="C7" s="92">
        <v>300172333</v>
      </c>
      <c r="D7" s="92" t="s">
        <v>557</v>
      </c>
      <c r="E7" s="108">
        <v>4500</v>
      </c>
      <c r="F7" s="108">
        <v>2500</v>
      </c>
      <c r="G7" s="108">
        <v>1700</v>
      </c>
      <c r="H7" s="108">
        <v>1300</v>
      </c>
      <c r="I7" s="108">
        <v>45000</v>
      </c>
      <c r="J7" s="110" t="s">
        <v>362</v>
      </c>
      <c r="K7" s="111">
        <v>0.25</v>
      </c>
    </row>
    <row r="8" spans="1:11" x14ac:dyDescent="0.25">
      <c r="A8" s="144" t="s">
        <v>64</v>
      </c>
      <c r="B8" s="144"/>
      <c r="C8" s="144"/>
      <c r="D8" s="144"/>
      <c r="E8" s="144"/>
      <c r="F8" s="144"/>
      <c r="G8" s="144"/>
      <c r="H8" s="144"/>
      <c r="I8" s="145"/>
      <c r="J8" s="145"/>
      <c r="K8" s="145"/>
    </row>
    <row r="9" spans="1:11" ht="45" x14ac:dyDescent="0.25">
      <c r="A9" s="39" t="s">
        <v>3</v>
      </c>
      <c r="B9" s="39" t="s">
        <v>90</v>
      </c>
      <c r="C9" s="39" t="s">
        <v>7</v>
      </c>
      <c r="D9" s="39" t="s">
        <v>102</v>
      </c>
      <c r="E9" s="39" t="s">
        <v>103</v>
      </c>
      <c r="F9" s="39" t="s">
        <v>104</v>
      </c>
      <c r="G9" s="39" t="s">
        <v>105</v>
      </c>
      <c r="H9" s="39" t="s">
        <v>106</v>
      </c>
      <c r="I9" s="39" t="s">
        <v>78</v>
      </c>
      <c r="J9" s="39" t="s">
        <v>323</v>
      </c>
      <c r="K9" s="39" t="s">
        <v>324</v>
      </c>
    </row>
    <row r="10" spans="1:11" x14ac:dyDescent="0.25">
      <c r="A10" s="64">
        <v>3</v>
      </c>
      <c r="B10" s="65" t="s">
        <v>543</v>
      </c>
      <c r="C10" s="65">
        <v>3001714</v>
      </c>
      <c r="D10" s="92" t="s">
        <v>558</v>
      </c>
      <c r="E10" s="66">
        <v>4500</v>
      </c>
      <c r="F10" s="66">
        <v>2500</v>
      </c>
      <c r="G10" s="66">
        <v>1700</v>
      </c>
      <c r="H10" s="66">
        <v>1300</v>
      </c>
      <c r="I10" s="66">
        <v>65000</v>
      </c>
      <c r="J10" s="67">
        <v>48101705</v>
      </c>
      <c r="K10" s="68">
        <v>0.25</v>
      </c>
    </row>
    <row r="11" spans="1:11" ht="25.5" x14ac:dyDescent="0.25">
      <c r="A11" s="109">
        <v>4</v>
      </c>
      <c r="B11" s="92" t="s">
        <v>556</v>
      </c>
      <c r="C11" s="150" t="s">
        <v>560</v>
      </c>
      <c r="D11" s="92" t="s">
        <v>557</v>
      </c>
      <c r="E11" s="108">
        <v>4500</v>
      </c>
      <c r="F11" s="108">
        <v>2500</v>
      </c>
      <c r="G11" s="108">
        <v>1700</v>
      </c>
      <c r="H11" s="108">
        <v>1300</v>
      </c>
      <c r="I11" s="108">
        <v>45000</v>
      </c>
      <c r="J11" s="110" t="s">
        <v>362</v>
      </c>
      <c r="K11" s="111">
        <v>0.25</v>
      </c>
    </row>
    <row r="12" spans="1:11" x14ac:dyDescent="0.25">
      <c r="A12" s="144" t="s">
        <v>65</v>
      </c>
      <c r="B12" s="144"/>
      <c r="C12" s="144"/>
      <c r="D12" s="144"/>
      <c r="E12" s="144"/>
      <c r="F12" s="144"/>
      <c r="G12" s="144"/>
      <c r="H12" s="144"/>
      <c r="I12" s="145"/>
      <c r="J12" s="145"/>
      <c r="K12" s="145"/>
    </row>
    <row r="13" spans="1:11" ht="45" x14ac:dyDescent="0.25">
      <c r="A13" s="39" t="s">
        <v>3</v>
      </c>
      <c r="B13" s="39" t="s">
        <v>90</v>
      </c>
      <c r="C13" s="39" t="s">
        <v>7</v>
      </c>
      <c r="D13" s="39" t="s">
        <v>102</v>
      </c>
      <c r="E13" s="39" t="s">
        <v>103</v>
      </c>
      <c r="F13" s="39" t="s">
        <v>104</v>
      </c>
      <c r="G13" s="39" t="s">
        <v>105</v>
      </c>
      <c r="H13" s="39" t="s">
        <v>106</v>
      </c>
      <c r="I13" s="39" t="s">
        <v>78</v>
      </c>
      <c r="J13" s="39" t="s">
        <v>323</v>
      </c>
      <c r="K13" s="39" t="s">
        <v>324</v>
      </c>
    </row>
    <row r="14" spans="1:11" ht="25.5" x14ac:dyDescent="0.25">
      <c r="A14" s="107">
        <v>5</v>
      </c>
      <c r="B14" s="65" t="s">
        <v>313</v>
      </c>
      <c r="C14" s="65">
        <v>3001715</v>
      </c>
      <c r="D14" s="65" t="s">
        <v>231</v>
      </c>
      <c r="E14" s="66">
        <v>4500</v>
      </c>
      <c r="F14" s="66">
        <v>2500</v>
      </c>
      <c r="G14" s="66">
        <v>1700</v>
      </c>
      <c r="H14" s="66">
        <v>1300</v>
      </c>
      <c r="I14" s="66">
        <v>65000</v>
      </c>
      <c r="J14" s="67">
        <v>48101705</v>
      </c>
      <c r="K14" s="68">
        <v>0.25</v>
      </c>
    </row>
    <row r="15" spans="1:11" ht="25.5" x14ac:dyDescent="0.25">
      <c r="A15" s="151">
        <v>6</v>
      </c>
      <c r="B15" s="92" t="s">
        <v>556</v>
      </c>
      <c r="C15" s="150" t="s">
        <v>561</v>
      </c>
      <c r="D15" s="92" t="s">
        <v>557</v>
      </c>
      <c r="E15" s="108">
        <v>4500</v>
      </c>
      <c r="F15" s="108">
        <v>2500</v>
      </c>
      <c r="G15" s="108">
        <v>1700</v>
      </c>
      <c r="H15" s="108">
        <v>1300</v>
      </c>
      <c r="I15" s="108">
        <v>45000</v>
      </c>
      <c r="J15" s="110" t="s">
        <v>362</v>
      </c>
      <c r="K15" s="111">
        <v>0.25</v>
      </c>
    </row>
    <row r="16" spans="1:11" ht="15.75" x14ac:dyDescent="0.25">
      <c r="A16" s="52"/>
      <c r="B16" s="53"/>
      <c r="C16" s="53"/>
      <c r="D16" s="53"/>
      <c r="E16" s="54"/>
    </row>
    <row r="17" spans="1:11" ht="21" customHeight="1" x14ac:dyDescent="0.25">
      <c r="A17" s="141" t="s">
        <v>118</v>
      </c>
      <c r="B17" s="149"/>
    </row>
    <row r="18" spans="1:11" ht="45" x14ac:dyDescent="0.25">
      <c r="A18" s="40" t="s">
        <v>3</v>
      </c>
      <c r="B18" s="39" t="s">
        <v>90</v>
      </c>
      <c r="C18" s="39" t="s">
        <v>7</v>
      </c>
      <c r="D18" s="39" t="s">
        <v>107</v>
      </c>
      <c r="E18" s="39" t="s">
        <v>103</v>
      </c>
      <c r="F18" s="39" t="s">
        <v>104</v>
      </c>
      <c r="G18" s="39" t="s">
        <v>105</v>
      </c>
      <c r="H18" s="39" t="s">
        <v>106</v>
      </c>
      <c r="I18" s="39" t="s">
        <v>78</v>
      </c>
      <c r="J18" s="41" t="s">
        <v>323</v>
      </c>
      <c r="K18" s="39" t="s">
        <v>324</v>
      </c>
    </row>
    <row r="19" spans="1:11" ht="216.75" x14ac:dyDescent="0.25">
      <c r="A19" s="64">
        <v>1</v>
      </c>
      <c r="B19" s="65" t="s">
        <v>286</v>
      </c>
      <c r="C19" s="65" t="s">
        <v>287</v>
      </c>
      <c r="D19" s="65" t="s">
        <v>291</v>
      </c>
      <c r="E19" s="66">
        <v>0</v>
      </c>
      <c r="F19" s="66">
        <v>0</v>
      </c>
      <c r="G19" s="66">
        <v>0</v>
      </c>
      <c r="H19" s="66">
        <v>0</v>
      </c>
      <c r="I19" s="66">
        <v>0</v>
      </c>
      <c r="J19" s="67" t="s">
        <v>361</v>
      </c>
      <c r="K19" s="68">
        <v>0.12</v>
      </c>
    </row>
    <row r="20" spans="1:11" ht="25.5" x14ac:dyDescent="0.25">
      <c r="A20" s="64">
        <v>2</v>
      </c>
      <c r="B20" s="65" t="s">
        <v>234</v>
      </c>
      <c r="C20" s="65">
        <v>3001081</v>
      </c>
      <c r="D20" s="65" t="s">
        <v>68</v>
      </c>
      <c r="E20" s="66">
        <v>5665</v>
      </c>
      <c r="F20" s="66">
        <v>2885</v>
      </c>
      <c r="G20" s="66">
        <v>1999</v>
      </c>
      <c r="H20" s="66">
        <v>1545</v>
      </c>
      <c r="I20" s="66">
        <v>59000</v>
      </c>
      <c r="J20" s="67" t="s">
        <v>362</v>
      </c>
      <c r="K20" s="68">
        <v>0.25</v>
      </c>
    </row>
    <row r="21" spans="1:11" x14ac:dyDescent="0.25">
      <c r="A21" s="64">
        <v>3</v>
      </c>
      <c r="B21" s="65" t="s">
        <v>260</v>
      </c>
      <c r="C21" s="65">
        <v>3001515</v>
      </c>
      <c r="D21" s="65" t="s">
        <v>66</v>
      </c>
      <c r="E21" s="66">
        <v>5665</v>
      </c>
      <c r="F21" s="66">
        <v>2885</v>
      </c>
      <c r="G21" s="66">
        <v>1999</v>
      </c>
      <c r="H21" s="66">
        <v>1545</v>
      </c>
      <c r="I21" s="66">
        <v>59000</v>
      </c>
      <c r="J21" s="67" t="s">
        <v>362</v>
      </c>
      <c r="K21" s="68">
        <v>0.25</v>
      </c>
    </row>
    <row r="22" spans="1:11" ht="25.5" x14ac:dyDescent="0.25">
      <c r="A22" s="64">
        <v>4</v>
      </c>
      <c r="B22" s="65" t="s">
        <v>237</v>
      </c>
      <c r="C22" s="65">
        <v>3001516</v>
      </c>
      <c r="D22" s="65" t="s">
        <v>67</v>
      </c>
      <c r="E22" s="66">
        <v>5665</v>
      </c>
      <c r="F22" s="66">
        <v>2885</v>
      </c>
      <c r="G22" s="66">
        <v>1999</v>
      </c>
      <c r="H22" s="66">
        <v>1545</v>
      </c>
      <c r="I22" s="66">
        <v>59000</v>
      </c>
      <c r="J22" s="67" t="s">
        <v>362</v>
      </c>
      <c r="K22" s="68">
        <v>0.25</v>
      </c>
    </row>
    <row r="23" spans="1:11" ht="25.5" x14ac:dyDescent="0.25">
      <c r="A23" s="64">
        <v>5</v>
      </c>
      <c r="B23" s="65" t="s">
        <v>232</v>
      </c>
      <c r="C23" s="65">
        <v>3001512</v>
      </c>
      <c r="D23" s="65" t="s">
        <v>69</v>
      </c>
      <c r="E23" s="66">
        <v>5665</v>
      </c>
      <c r="F23" s="66">
        <v>2885</v>
      </c>
      <c r="G23" s="66">
        <v>1999</v>
      </c>
      <c r="H23" s="66">
        <v>1545</v>
      </c>
      <c r="I23" s="66">
        <v>59000</v>
      </c>
      <c r="J23" s="67" t="s">
        <v>362</v>
      </c>
      <c r="K23" s="68">
        <v>0.25</v>
      </c>
    </row>
    <row r="24" spans="1:11" ht="25.5" x14ac:dyDescent="0.25">
      <c r="A24" s="64">
        <v>6</v>
      </c>
      <c r="B24" s="65" t="s">
        <v>233</v>
      </c>
      <c r="C24" s="65">
        <v>3001511</v>
      </c>
      <c r="D24" s="65" t="s">
        <v>70</v>
      </c>
      <c r="E24" s="66">
        <v>5665</v>
      </c>
      <c r="F24" s="66">
        <v>2885</v>
      </c>
      <c r="G24" s="66">
        <v>1999</v>
      </c>
      <c r="H24" s="66">
        <v>1545</v>
      </c>
      <c r="I24" s="66">
        <v>59000</v>
      </c>
      <c r="J24" s="67" t="s">
        <v>362</v>
      </c>
      <c r="K24" s="68">
        <v>0.25</v>
      </c>
    </row>
    <row r="25" spans="1:11" ht="25.5" x14ac:dyDescent="0.25">
      <c r="A25" s="64">
        <v>7</v>
      </c>
      <c r="B25" s="65" t="s">
        <v>258</v>
      </c>
      <c r="C25" s="65" t="s">
        <v>261</v>
      </c>
      <c r="D25" s="65" t="s">
        <v>71</v>
      </c>
      <c r="E25" s="66">
        <v>6000</v>
      </c>
      <c r="F25" s="66">
        <v>3000</v>
      </c>
      <c r="G25" s="66">
        <v>2150</v>
      </c>
      <c r="H25" s="66">
        <v>1665</v>
      </c>
      <c r="I25" s="66">
        <v>64000</v>
      </c>
      <c r="J25" s="67" t="s">
        <v>362</v>
      </c>
      <c r="K25" s="68">
        <v>0.25</v>
      </c>
    </row>
    <row r="26" spans="1:11" ht="25.5" x14ac:dyDescent="0.25">
      <c r="A26" s="64">
        <v>8</v>
      </c>
      <c r="B26" s="65" t="s">
        <v>259</v>
      </c>
      <c r="C26" s="65" t="s">
        <v>262</v>
      </c>
      <c r="D26" s="65" t="s">
        <v>72</v>
      </c>
      <c r="E26" s="66">
        <v>6000</v>
      </c>
      <c r="F26" s="66">
        <v>3000</v>
      </c>
      <c r="G26" s="66">
        <v>2150</v>
      </c>
      <c r="H26" s="66">
        <v>1665</v>
      </c>
      <c r="I26" s="66">
        <v>64000</v>
      </c>
      <c r="J26" s="67" t="s">
        <v>362</v>
      </c>
      <c r="K26" s="68">
        <v>0.25</v>
      </c>
    </row>
    <row r="27" spans="1:11" ht="38.25" x14ac:dyDescent="0.25">
      <c r="A27" s="64">
        <v>9</v>
      </c>
      <c r="B27" s="65" t="s">
        <v>294</v>
      </c>
      <c r="C27" s="65">
        <v>3001144</v>
      </c>
      <c r="D27" s="65" t="s">
        <v>59</v>
      </c>
      <c r="E27" s="66">
        <v>4000</v>
      </c>
      <c r="F27" s="66">
        <v>2000</v>
      </c>
      <c r="G27" s="66">
        <v>1500</v>
      </c>
      <c r="H27" s="66">
        <v>1000</v>
      </c>
      <c r="I27" s="66">
        <v>48000</v>
      </c>
      <c r="J27" s="67" t="s">
        <v>363</v>
      </c>
      <c r="K27" s="68">
        <v>0.25</v>
      </c>
    </row>
    <row r="28" spans="1:11" ht="38.25" x14ac:dyDescent="0.25">
      <c r="A28" s="64">
        <v>10</v>
      </c>
      <c r="B28" s="65" t="s">
        <v>293</v>
      </c>
      <c r="C28" s="65" t="s">
        <v>288</v>
      </c>
      <c r="D28" s="65" t="s">
        <v>59</v>
      </c>
      <c r="E28" s="66">
        <v>4000</v>
      </c>
      <c r="F28" s="66">
        <v>2000</v>
      </c>
      <c r="G28" s="66">
        <v>1500</v>
      </c>
      <c r="H28" s="66">
        <v>1000</v>
      </c>
      <c r="I28" s="66">
        <v>48000</v>
      </c>
      <c r="J28" s="67" t="s">
        <v>363</v>
      </c>
      <c r="K28" s="68">
        <v>0.25</v>
      </c>
    </row>
    <row r="29" spans="1:11" ht="38.25" x14ac:dyDescent="0.25">
      <c r="A29" s="64">
        <v>11</v>
      </c>
      <c r="B29" s="65" t="s">
        <v>292</v>
      </c>
      <c r="C29" s="65">
        <v>101026</v>
      </c>
      <c r="D29" s="65" t="s">
        <v>59</v>
      </c>
      <c r="E29" s="66">
        <v>4000</v>
      </c>
      <c r="F29" s="66">
        <v>2000</v>
      </c>
      <c r="G29" s="66">
        <v>1500</v>
      </c>
      <c r="H29" s="66">
        <v>1000</v>
      </c>
      <c r="I29" s="66">
        <v>48000</v>
      </c>
      <c r="J29" s="67" t="s">
        <v>363</v>
      </c>
      <c r="K29" s="68">
        <v>0.25</v>
      </c>
    </row>
    <row r="30" spans="1:11" ht="38.25" x14ac:dyDescent="0.25">
      <c r="A30" s="64">
        <v>12</v>
      </c>
      <c r="B30" s="65" t="s">
        <v>295</v>
      </c>
      <c r="C30" s="65">
        <v>3001113</v>
      </c>
      <c r="D30" s="65" t="s">
        <v>59</v>
      </c>
      <c r="E30" s="66">
        <v>4000</v>
      </c>
      <c r="F30" s="66">
        <v>2000</v>
      </c>
      <c r="G30" s="66">
        <v>1500</v>
      </c>
      <c r="H30" s="66">
        <v>1000</v>
      </c>
      <c r="I30" s="66">
        <v>48000</v>
      </c>
      <c r="J30" s="67" t="s">
        <v>363</v>
      </c>
      <c r="K30" s="68">
        <v>0.25</v>
      </c>
    </row>
    <row r="31" spans="1:11" ht="38.25" x14ac:dyDescent="0.25">
      <c r="A31" s="64">
        <v>13</v>
      </c>
      <c r="B31" s="65" t="s">
        <v>235</v>
      </c>
      <c r="C31" s="65">
        <v>3001130</v>
      </c>
      <c r="D31" s="65" t="s">
        <v>58</v>
      </c>
      <c r="E31" s="66">
        <v>1200</v>
      </c>
      <c r="F31" s="66">
        <v>600</v>
      </c>
      <c r="G31" s="66">
        <v>400</v>
      </c>
      <c r="H31" s="66">
        <v>300</v>
      </c>
      <c r="I31" s="66">
        <v>16000</v>
      </c>
      <c r="J31" s="67" t="s">
        <v>363</v>
      </c>
      <c r="K31" s="68">
        <v>0.25</v>
      </c>
    </row>
    <row r="32" spans="1:11" ht="38.25" x14ac:dyDescent="0.25">
      <c r="A32" s="56">
        <v>14</v>
      </c>
      <c r="B32" s="65" t="s">
        <v>342</v>
      </c>
      <c r="C32" s="65">
        <v>3001301</v>
      </c>
      <c r="D32" s="65" t="s">
        <v>540</v>
      </c>
      <c r="E32" s="66">
        <v>17500</v>
      </c>
      <c r="F32" s="66">
        <v>8900</v>
      </c>
      <c r="G32" s="66">
        <v>6150</v>
      </c>
      <c r="H32" s="66">
        <v>4900</v>
      </c>
      <c r="I32" s="66">
        <v>195000</v>
      </c>
      <c r="J32" s="67" t="s">
        <v>362</v>
      </c>
      <c r="K32" s="68">
        <v>0.25</v>
      </c>
    </row>
    <row r="33" spans="1:11" ht="38.25" x14ac:dyDescent="0.25">
      <c r="A33" s="64">
        <v>15</v>
      </c>
      <c r="B33" s="92" t="s">
        <v>343</v>
      </c>
      <c r="C33" s="92">
        <v>3001187</v>
      </c>
      <c r="D33" s="92" t="s">
        <v>344</v>
      </c>
      <c r="E33" s="108">
        <v>34000</v>
      </c>
      <c r="F33" s="108">
        <v>16900</v>
      </c>
      <c r="G33" s="108">
        <v>11500</v>
      </c>
      <c r="H33" s="108">
        <v>8900</v>
      </c>
      <c r="I33" s="108">
        <v>360000</v>
      </c>
      <c r="J33" s="67" t="s">
        <v>362</v>
      </c>
      <c r="K33" s="68">
        <v>0.25</v>
      </c>
    </row>
    <row r="34" spans="1:11" x14ac:dyDescent="0.25">
      <c r="A34" s="109">
        <v>16</v>
      </c>
      <c r="B34" s="92" t="s">
        <v>382</v>
      </c>
      <c r="C34" s="92">
        <v>300170932</v>
      </c>
      <c r="D34" s="92" t="s">
        <v>383</v>
      </c>
      <c r="E34" s="108">
        <v>1510</v>
      </c>
      <c r="F34" s="108">
        <v>1510</v>
      </c>
      <c r="G34" s="108">
        <v>1042</v>
      </c>
      <c r="H34" s="108">
        <v>799</v>
      </c>
      <c r="I34" s="108">
        <v>45000</v>
      </c>
      <c r="J34" s="110" t="s">
        <v>362</v>
      </c>
      <c r="K34" s="111">
        <v>0.25</v>
      </c>
    </row>
    <row r="35" spans="1:11" ht="25.5" x14ac:dyDescent="0.25">
      <c r="A35" s="109">
        <v>17</v>
      </c>
      <c r="B35" s="92" t="s">
        <v>384</v>
      </c>
      <c r="C35" s="92">
        <v>3001195</v>
      </c>
      <c r="D35" s="92" t="s">
        <v>385</v>
      </c>
      <c r="E35" s="108">
        <v>5665</v>
      </c>
      <c r="F35" s="108">
        <v>2885</v>
      </c>
      <c r="G35" s="108">
        <v>1999</v>
      </c>
      <c r="H35" s="108">
        <v>1545</v>
      </c>
      <c r="I35" s="108">
        <v>59000</v>
      </c>
      <c r="J35" s="110" t="s">
        <v>362</v>
      </c>
      <c r="K35" s="111">
        <v>0.25</v>
      </c>
    </row>
    <row r="36" spans="1:11" x14ac:dyDescent="0.25">
      <c r="A36" s="109">
        <v>18</v>
      </c>
      <c r="B36" s="92" t="s">
        <v>386</v>
      </c>
      <c r="C36" s="92">
        <v>3001198</v>
      </c>
      <c r="D36" s="92" t="s">
        <v>387</v>
      </c>
      <c r="E36" s="108">
        <v>5665</v>
      </c>
      <c r="F36" s="108">
        <v>2885</v>
      </c>
      <c r="G36" s="108">
        <v>1999</v>
      </c>
      <c r="H36" s="108">
        <v>1545</v>
      </c>
      <c r="I36" s="108">
        <v>59000</v>
      </c>
      <c r="J36" s="110" t="s">
        <v>362</v>
      </c>
      <c r="K36" s="111">
        <v>0.25</v>
      </c>
    </row>
    <row r="37" spans="1:11" ht="25.5" x14ac:dyDescent="0.25">
      <c r="A37" s="109">
        <v>19</v>
      </c>
      <c r="B37" s="92" t="s">
        <v>388</v>
      </c>
      <c r="C37" s="92" t="s">
        <v>389</v>
      </c>
      <c r="D37" s="92" t="s">
        <v>64</v>
      </c>
      <c r="E37" s="108">
        <v>5665</v>
      </c>
      <c r="F37" s="108">
        <v>2885</v>
      </c>
      <c r="G37" s="108">
        <v>1999</v>
      </c>
      <c r="H37" s="108">
        <v>1545</v>
      </c>
      <c r="I37" s="108">
        <v>59000</v>
      </c>
      <c r="J37" s="110" t="s">
        <v>362</v>
      </c>
      <c r="K37" s="111">
        <v>0.25</v>
      </c>
    </row>
    <row r="38" spans="1:11" x14ac:dyDescent="0.25">
      <c r="A38" s="109">
        <v>20</v>
      </c>
      <c r="B38" s="92" t="s">
        <v>390</v>
      </c>
      <c r="C38" s="92">
        <v>3001199</v>
      </c>
      <c r="D38" s="92" t="s">
        <v>391</v>
      </c>
      <c r="E38" s="108">
        <v>5665</v>
      </c>
      <c r="F38" s="108">
        <v>2885</v>
      </c>
      <c r="G38" s="108">
        <v>1999</v>
      </c>
      <c r="H38" s="108">
        <v>1545</v>
      </c>
      <c r="I38" s="108">
        <v>59000</v>
      </c>
      <c r="J38" s="110" t="s">
        <v>362</v>
      </c>
      <c r="K38" s="111">
        <v>0.25</v>
      </c>
    </row>
    <row r="39" spans="1:11" ht="25.5" x14ac:dyDescent="0.25">
      <c r="A39" s="109">
        <v>21</v>
      </c>
      <c r="B39" s="92" t="s">
        <v>392</v>
      </c>
      <c r="C39" s="92" t="s">
        <v>393</v>
      </c>
      <c r="D39" s="92" t="s">
        <v>394</v>
      </c>
      <c r="E39" s="108">
        <v>5665</v>
      </c>
      <c r="F39" s="108">
        <v>2885</v>
      </c>
      <c r="G39" s="108">
        <v>1999</v>
      </c>
      <c r="H39" s="108">
        <v>1545</v>
      </c>
      <c r="I39" s="108">
        <v>59000</v>
      </c>
      <c r="J39" s="110" t="s">
        <v>362</v>
      </c>
      <c r="K39" s="111">
        <v>0.25</v>
      </c>
    </row>
    <row r="40" spans="1:11" x14ac:dyDescent="0.25">
      <c r="A40" s="109">
        <v>22</v>
      </c>
      <c r="B40" s="92" t="s">
        <v>395</v>
      </c>
      <c r="C40" s="92">
        <v>3001082</v>
      </c>
      <c r="D40" s="92" t="s">
        <v>387</v>
      </c>
      <c r="E40" s="108">
        <v>6000</v>
      </c>
      <c r="F40" s="108">
        <v>3000</v>
      </c>
      <c r="G40" s="108">
        <v>2200</v>
      </c>
      <c r="H40" s="108">
        <v>1800</v>
      </c>
      <c r="I40" s="108">
        <v>65000</v>
      </c>
      <c r="J40" s="110" t="s">
        <v>362</v>
      </c>
      <c r="K40" s="111">
        <v>0.25</v>
      </c>
    </row>
    <row r="41" spans="1:11" x14ac:dyDescent="0.25">
      <c r="A41" s="109">
        <v>23</v>
      </c>
      <c r="B41" s="92" t="s">
        <v>396</v>
      </c>
      <c r="C41" s="92">
        <v>3001506</v>
      </c>
      <c r="D41" s="92" t="s">
        <v>387</v>
      </c>
      <c r="E41" s="108">
        <v>6000</v>
      </c>
      <c r="F41" s="108">
        <v>3000</v>
      </c>
      <c r="G41" s="108">
        <v>2200</v>
      </c>
      <c r="H41" s="108">
        <v>1800</v>
      </c>
      <c r="I41" s="108">
        <v>65000</v>
      </c>
      <c r="J41" s="110" t="s">
        <v>362</v>
      </c>
      <c r="K41" s="111">
        <v>0.25</v>
      </c>
    </row>
    <row r="42" spans="1:11" x14ac:dyDescent="0.25">
      <c r="A42" s="109">
        <v>24</v>
      </c>
      <c r="B42" s="112" t="s">
        <v>397</v>
      </c>
      <c r="C42" s="113">
        <v>3001508</v>
      </c>
      <c r="D42" s="92" t="s">
        <v>391</v>
      </c>
      <c r="E42" s="108">
        <v>6000</v>
      </c>
      <c r="F42" s="108">
        <v>3000</v>
      </c>
      <c r="G42" s="108">
        <v>2200</v>
      </c>
      <c r="H42" s="108">
        <v>1800</v>
      </c>
      <c r="I42" s="108">
        <v>65000</v>
      </c>
      <c r="J42" s="110" t="s">
        <v>362</v>
      </c>
      <c r="K42" s="111">
        <v>0.25</v>
      </c>
    </row>
    <row r="43" spans="1:11" ht="25.5" x14ac:dyDescent="0.25">
      <c r="A43" s="109">
        <v>25</v>
      </c>
      <c r="B43" s="92" t="s">
        <v>398</v>
      </c>
      <c r="C43" s="92" t="s">
        <v>399</v>
      </c>
      <c r="D43" s="92" t="s">
        <v>394</v>
      </c>
      <c r="E43" s="108">
        <v>6000</v>
      </c>
      <c r="F43" s="108">
        <v>3000</v>
      </c>
      <c r="G43" s="108">
        <v>2200</v>
      </c>
      <c r="H43" s="108">
        <v>1800</v>
      </c>
      <c r="I43" s="108">
        <v>65000</v>
      </c>
      <c r="J43" s="110" t="s">
        <v>362</v>
      </c>
      <c r="K43" s="111">
        <v>0.25</v>
      </c>
    </row>
    <row r="44" spans="1:11" x14ac:dyDescent="0.25">
      <c r="A44" s="109">
        <v>26</v>
      </c>
      <c r="B44" s="112" t="s">
        <v>400</v>
      </c>
      <c r="C44" s="113" t="s">
        <v>401</v>
      </c>
      <c r="D44" s="92" t="s">
        <v>394</v>
      </c>
      <c r="E44" s="108">
        <v>6000</v>
      </c>
      <c r="F44" s="108">
        <v>3000</v>
      </c>
      <c r="G44" s="108">
        <v>2200</v>
      </c>
      <c r="H44" s="108">
        <v>1800</v>
      </c>
      <c r="I44" s="108">
        <v>65000</v>
      </c>
      <c r="J44" s="110" t="s">
        <v>362</v>
      </c>
      <c r="K44" s="111">
        <v>0.25</v>
      </c>
    </row>
    <row r="45" spans="1:11" ht="25.5" x14ac:dyDescent="0.25">
      <c r="A45" s="109">
        <v>27</v>
      </c>
      <c r="B45" s="92" t="s">
        <v>402</v>
      </c>
      <c r="C45" s="92">
        <v>3001509</v>
      </c>
      <c r="D45" s="92" t="s">
        <v>403</v>
      </c>
      <c r="E45" s="108">
        <v>7000</v>
      </c>
      <c r="F45" s="108">
        <v>3500</v>
      </c>
      <c r="G45" s="108">
        <v>2900</v>
      </c>
      <c r="H45" s="108">
        <v>2500</v>
      </c>
      <c r="I45" s="108">
        <v>85000</v>
      </c>
      <c r="J45" s="110" t="s">
        <v>362</v>
      </c>
      <c r="K45" s="111">
        <v>0.25</v>
      </c>
    </row>
    <row r="46" spans="1:11" ht="25.5" x14ac:dyDescent="0.25">
      <c r="A46" s="109">
        <v>28</v>
      </c>
      <c r="B46" s="92" t="s">
        <v>404</v>
      </c>
      <c r="C46" s="92" t="s">
        <v>405</v>
      </c>
      <c r="D46" s="92" t="s">
        <v>406</v>
      </c>
      <c r="E46" s="108">
        <v>7000</v>
      </c>
      <c r="F46" s="108">
        <v>4000</v>
      </c>
      <c r="G46" s="108">
        <v>3000</v>
      </c>
      <c r="H46" s="108">
        <v>2500</v>
      </c>
      <c r="I46" s="108">
        <v>85000</v>
      </c>
      <c r="J46" s="110" t="s">
        <v>362</v>
      </c>
      <c r="K46" s="111">
        <v>0.25</v>
      </c>
    </row>
    <row r="47" spans="1:11" ht="25.5" x14ac:dyDescent="0.25">
      <c r="A47" s="109">
        <v>29</v>
      </c>
      <c r="B47" s="92" t="s">
        <v>407</v>
      </c>
      <c r="C47" s="92">
        <v>3001228</v>
      </c>
      <c r="D47" s="92" t="s">
        <v>408</v>
      </c>
      <c r="E47" s="108">
        <v>12000</v>
      </c>
      <c r="F47" s="108">
        <v>6000</v>
      </c>
      <c r="G47" s="108">
        <v>5000</v>
      </c>
      <c r="H47" s="108">
        <v>4000</v>
      </c>
      <c r="I47" s="108">
        <v>190000</v>
      </c>
      <c r="J47" s="110" t="s">
        <v>362</v>
      </c>
      <c r="K47" s="111">
        <v>0.25</v>
      </c>
    </row>
    <row r="48" spans="1:11" ht="38.25" x14ac:dyDescent="0.25">
      <c r="A48" s="109">
        <v>30</v>
      </c>
      <c r="B48" s="92" t="s">
        <v>409</v>
      </c>
      <c r="C48" s="92">
        <v>3001166</v>
      </c>
      <c r="D48" s="92" t="s">
        <v>408</v>
      </c>
      <c r="E48" s="108">
        <v>4000</v>
      </c>
      <c r="F48" s="108">
        <v>2000</v>
      </c>
      <c r="G48" s="108">
        <v>1500</v>
      </c>
      <c r="H48" s="108">
        <v>1000</v>
      </c>
      <c r="I48" s="108">
        <v>48000</v>
      </c>
      <c r="J48" s="110" t="s">
        <v>362</v>
      </c>
      <c r="K48" s="111">
        <v>0.25</v>
      </c>
    </row>
    <row r="49" spans="1:11" ht="25.5" x14ac:dyDescent="0.25">
      <c r="A49" s="109">
        <v>31</v>
      </c>
      <c r="B49" s="92" t="s">
        <v>410</v>
      </c>
      <c r="C49" s="92">
        <v>3001409</v>
      </c>
      <c r="D49" s="92" t="s">
        <v>411</v>
      </c>
      <c r="E49" s="108">
        <v>850</v>
      </c>
      <c r="F49" s="108">
        <v>450</v>
      </c>
      <c r="G49" s="108">
        <v>300</v>
      </c>
      <c r="H49" s="108">
        <v>250</v>
      </c>
      <c r="I49" s="108">
        <v>9000</v>
      </c>
      <c r="J49" s="110" t="s">
        <v>362</v>
      </c>
      <c r="K49" s="111">
        <v>0.25</v>
      </c>
    </row>
    <row r="50" spans="1:11" ht="25.5" x14ac:dyDescent="0.25">
      <c r="A50" s="109">
        <v>32</v>
      </c>
      <c r="B50" s="92" t="s">
        <v>412</v>
      </c>
      <c r="C50" s="92">
        <v>3001117</v>
      </c>
      <c r="D50" s="92" t="s">
        <v>413</v>
      </c>
      <c r="E50" s="108">
        <v>850</v>
      </c>
      <c r="F50" s="108">
        <v>450</v>
      </c>
      <c r="G50" s="108">
        <v>300</v>
      </c>
      <c r="H50" s="108">
        <v>250</v>
      </c>
      <c r="I50" s="108">
        <v>9000</v>
      </c>
      <c r="J50" s="110" t="s">
        <v>362</v>
      </c>
      <c r="K50" s="111">
        <v>0.25</v>
      </c>
    </row>
    <row r="51" spans="1:11" ht="25.5" x14ac:dyDescent="0.25">
      <c r="A51" s="109">
        <v>33</v>
      </c>
      <c r="B51" s="92" t="s">
        <v>414</v>
      </c>
      <c r="C51" s="92">
        <v>3001145</v>
      </c>
      <c r="D51" s="92" t="s">
        <v>415</v>
      </c>
      <c r="E51" s="108">
        <v>850</v>
      </c>
      <c r="F51" s="108">
        <v>450</v>
      </c>
      <c r="G51" s="108">
        <v>300</v>
      </c>
      <c r="H51" s="108">
        <v>250</v>
      </c>
      <c r="I51" s="108">
        <v>9000</v>
      </c>
      <c r="J51" s="110" t="s">
        <v>362</v>
      </c>
      <c r="K51" s="111">
        <v>0.25</v>
      </c>
    </row>
    <row r="52" spans="1:11" ht="51" x14ac:dyDescent="0.25">
      <c r="A52" s="109">
        <v>34</v>
      </c>
      <c r="B52" s="92" t="s">
        <v>416</v>
      </c>
      <c r="C52" s="92">
        <v>3001129</v>
      </c>
      <c r="D52" s="92" t="s">
        <v>58</v>
      </c>
      <c r="E52" s="108">
        <v>1200</v>
      </c>
      <c r="F52" s="108">
        <v>600</v>
      </c>
      <c r="G52" s="108">
        <v>400</v>
      </c>
      <c r="H52" s="108">
        <v>300</v>
      </c>
      <c r="I52" s="108">
        <v>16000</v>
      </c>
      <c r="J52" s="110" t="s">
        <v>362</v>
      </c>
      <c r="K52" s="111">
        <v>0.25</v>
      </c>
    </row>
    <row r="53" spans="1:11" ht="51" x14ac:dyDescent="0.25">
      <c r="A53" s="109">
        <v>35</v>
      </c>
      <c r="B53" s="92" t="s">
        <v>417</v>
      </c>
      <c r="C53" s="92">
        <v>3001119</v>
      </c>
      <c r="D53" s="92" t="s">
        <v>58</v>
      </c>
      <c r="E53" s="108">
        <v>2400</v>
      </c>
      <c r="F53" s="108">
        <v>1200</v>
      </c>
      <c r="G53" s="108">
        <v>800</v>
      </c>
      <c r="H53" s="108">
        <v>600</v>
      </c>
      <c r="I53" s="108">
        <v>32000</v>
      </c>
      <c r="J53" s="110" t="s">
        <v>362</v>
      </c>
      <c r="K53" s="111">
        <v>0.25</v>
      </c>
    </row>
    <row r="54" spans="1:11" ht="38.25" x14ac:dyDescent="0.25">
      <c r="A54" s="109">
        <v>36</v>
      </c>
      <c r="B54" s="92" t="s">
        <v>418</v>
      </c>
      <c r="C54" s="92">
        <v>3001052</v>
      </c>
      <c r="D54" s="92" t="s">
        <v>58</v>
      </c>
      <c r="E54" s="108">
        <v>850</v>
      </c>
      <c r="F54" s="108">
        <v>450</v>
      </c>
      <c r="G54" s="108">
        <v>300</v>
      </c>
      <c r="H54" s="108">
        <v>250</v>
      </c>
      <c r="I54" s="108">
        <v>9000</v>
      </c>
      <c r="J54" s="110" t="s">
        <v>362</v>
      </c>
      <c r="K54" s="111">
        <v>0.25</v>
      </c>
    </row>
    <row r="55" spans="1:11" ht="38.25" x14ac:dyDescent="0.25">
      <c r="A55" s="109">
        <v>37</v>
      </c>
      <c r="B55" s="92" t="s">
        <v>419</v>
      </c>
      <c r="C55" s="92">
        <v>3001055</v>
      </c>
      <c r="D55" s="92" t="s">
        <v>58</v>
      </c>
      <c r="E55" s="108">
        <v>850</v>
      </c>
      <c r="F55" s="108">
        <v>450</v>
      </c>
      <c r="G55" s="108">
        <v>300</v>
      </c>
      <c r="H55" s="108">
        <v>250</v>
      </c>
      <c r="I55" s="108">
        <v>9000</v>
      </c>
      <c r="J55" s="110" t="s">
        <v>362</v>
      </c>
      <c r="K55" s="111">
        <v>0.25</v>
      </c>
    </row>
    <row r="56" spans="1:11" ht="25.5" x14ac:dyDescent="0.25">
      <c r="A56" s="109">
        <v>38</v>
      </c>
      <c r="B56" s="92" t="s">
        <v>420</v>
      </c>
      <c r="C56" s="92">
        <v>3001049</v>
      </c>
      <c r="D56" s="92" t="s">
        <v>421</v>
      </c>
      <c r="E56" s="108">
        <v>395</v>
      </c>
      <c r="F56" s="108">
        <v>295</v>
      </c>
      <c r="G56" s="108">
        <v>195</v>
      </c>
      <c r="H56" s="108">
        <v>95</v>
      </c>
      <c r="I56" s="108">
        <v>4000</v>
      </c>
      <c r="J56" s="110" t="s">
        <v>362</v>
      </c>
      <c r="K56" s="111">
        <v>0.25</v>
      </c>
    </row>
    <row r="57" spans="1:11" ht="38.25" x14ac:dyDescent="0.25">
      <c r="A57" s="109">
        <v>39</v>
      </c>
      <c r="B57" s="92" t="s">
        <v>294</v>
      </c>
      <c r="C57" s="92">
        <v>3001144</v>
      </c>
      <c r="D57" s="92" t="s">
        <v>536</v>
      </c>
      <c r="E57" s="108">
        <v>4000</v>
      </c>
      <c r="F57" s="108">
        <v>2000</v>
      </c>
      <c r="G57" s="108">
        <v>1500</v>
      </c>
      <c r="H57" s="108">
        <v>1000</v>
      </c>
      <c r="I57" s="108">
        <v>48000</v>
      </c>
      <c r="J57" s="110" t="s">
        <v>363</v>
      </c>
      <c r="K57" s="111">
        <v>0.25</v>
      </c>
    </row>
    <row r="58" spans="1:11" ht="38.25" x14ac:dyDescent="0.25">
      <c r="A58" s="109">
        <v>40</v>
      </c>
      <c r="B58" s="92" t="s">
        <v>294</v>
      </c>
      <c r="C58" s="92">
        <v>3001144</v>
      </c>
      <c r="D58" s="92" t="s">
        <v>536</v>
      </c>
      <c r="E58" s="108">
        <v>4000</v>
      </c>
      <c r="F58" s="108">
        <v>2000</v>
      </c>
      <c r="G58" s="108">
        <v>1500</v>
      </c>
      <c r="H58" s="108">
        <v>1000</v>
      </c>
      <c r="I58" s="108">
        <v>48000</v>
      </c>
      <c r="J58" s="110" t="s">
        <v>363</v>
      </c>
      <c r="K58" s="111">
        <v>0.25</v>
      </c>
    </row>
    <row r="59" spans="1:11" ht="38.25" x14ac:dyDescent="0.25">
      <c r="A59" s="109">
        <v>41</v>
      </c>
      <c r="B59" s="92" t="s">
        <v>294</v>
      </c>
      <c r="C59" s="92">
        <v>3001144</v>
      </c>
      <c r="D59" s="92" t="s">
        <v>536</v>
      </c>
      <c r="E59" s="108">
        <v>4000</v>
      </c>
      <c r="F59" s="108">
        <v>2000</v>
      </c>
      <c r="G59" s="108">
        <v>1500</v>
      </c>
      <c r="H59" s="108">
        <v>1000</v>
      </c>
      <c r="I59" s="108">
        <v>48000</v>
      </c>
      <c r="J59" s="110" t="s">
        <v>363</v>
      </c>
      <c r="K59" s="111">
        <v>0.25</v>
      </c>
    </row>
    <row r="60" spans="1:11" ht="38.25" x14ac:dyDescent="0.25">
      <c r="A60" s="109">
        <v>42</v>
      </c>
      <c r="B60" s="92" t="s">
        <v>294</v>
      </c>
      <c r="C60" s="92">
        <v>3001144</v>
      </c>
      <c r="D60" s="92" t="s">
        <v>536</v>
      </c>
      <c r="E60" s="108">
        <v>4000</v>
      </c>
      <c r="F60" s="108">
        <v>2000</v>
      </c>
      <c r="G60" s="108">
        <v>1500</v>
      </c>
      <c r="H60" s="108">
        <v>1000</v>
      </c>
      <c r="I60" s="108">
        <v>48000</v>
      </c>
      <c r="J60" s="110" t="s">
        <v>363</v>
      </c>
      <c r="K60" s="111">
        <v>0.25</v>
      </c>
    </row>
  </sheetData>
  <sheetProtection insertRows="0"/>
  <protectedRanges>
    <protectedRange sqref="A10:H10 B14 A11" name="Område2_1"/>
    <protectedRange sqref="I10 I14 A6:A7 C6:I6 C7 C11 C15" name="Område1_1"/>
    <protectedRange sqref="A19:I31 A33:I33 B32:I32 D15:I15 B7 B11 B15 D7:I7 D11:I11 A57:I60" name="Område3_1"/>
    <protectedRange sqref="F40:I44 E34:I39 E45:I46 A34:D46 A47:I56" name="Område3_1_1"/>
    <protectedRange sqref="A32" name="Område3_2"/>
  </protectedRanges>
  <mergeCells count="5">
    <mergeCell ref="A3:C3"/>
    <mergeCell ref="A8:K8"/>
    <mergeCell ref="A12:K12"/>
    <mergeCell ref="A4:H4"/>
    <mergeCell ref="A17:B17"/>
  </mergeCells>
  <pageMargins left="0.7" right="0.7" top="0.75" bottom="0.75" header="0.3" footer="0.3"/>
  <pageSetup paperSize="9" scale="31" orientation="portrait" r:id="rId1"/>
  <ignoredErrors>
    <ignoredError sqref="J19:J31 J32:J33 J34:J56 J57 J58:J60 C11 C15 J7 J11 J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AAF46-F584-487C-8152-EC3FFA3D1D05}">
  <sheetPr>
    <tabColor theme="9"/>
  </sheetPr>
  <dimension ref="A1:D33"/>
  <sheetViews>
    <sheetView showGridLines="0" zoomScaleNormal="100" workbookViewId="0"/>
  </sheetViews>
  <sheetFormatPr defaultRowHeight="15" x14ac:dyDescent="0.25"/>
  <cols>
    <col min="1" max="1" width="23.5703125" customWidth="1"/>
    <col min="2" max="2" width="29.28515625" customWidth="1"/>
    <col min="3" max="4" width="19.7109375" customWidth="1"/>
  </cols>
  <sheetData>
    <row r="1" spans="1:4" ht="23.25" x14ac:dyDescent="0.35">
      <c r="A1" s="13" t="s">
        <v>371</v>
      </c>
    </row>
    <row r="2" spans="1:4" ht="20.25" x14ac:dyDescent="0.3">
      <c r="A2" s="14" t="s">
        <v>83</v>
      </c>
    </row>
    <row r="3" spans="1:4" ht="36" customHeight="1" x14ac:dyDescent="0.25">
      <c r="A3" s="18" t="s">
        <v>3</v>
      </c>
      <c r="B3" s="2" t="s">
        <v>84</v>
      </c>
      <c r="C3" s="2" t="s">
        <v>7</v>
      </c>
      <c r="D3" s="2" t="s">
        <v>78</v>
      </c>
    </row>
    <row r="4" spans="1:4" x14ac:dyDescent="0.25">
      <c r="A4" s="3">
        <v>1</v>
      </c>
      <c r="B4" s="6"/>
      <c r="C4" s="4"/>
      <c r="D4" s="5">
        <v>0</v>
      </c>
    </row>
    <row r="5" spans="1:4" x14ac:dyDescent="0.25">
      <c r="A5" s="3">
        <v>2</v>
      </c>
      <c r="B5" s="6"/>
      <c r="C5" s="4"/>
      <c r="D5" s="5">
        <v>0</v>
      </c>
    </row>
    <row r="6" spans="1:4" x14ac:dyDescent="0.25">
      <c r="A6" s="3">
        <v>3</v>
      </c>
      <c r="B6" s="6"/>
      <c r="C6" s="4"/>
      <c r="D6" s="5">
        <v>0</v>
      </c>
    </row>
    <row r="7" spans="1:4" x14ac:dyDescent="0.25">
      <c r="A7" s="3">
        <v>4</v>
      </c>
      <c r="B7" s="6"/>
      <c r="C7" s="4"/>
      <c r="D7" s="5">
        <v>0</v>
      </c>
    </row>
    <row r="8" spans="1:4" x14ac:dyDescent="0.25">
      <c r="A8" s="3">
        <v>5</v>
      </c>
      <c r="B8" s="6"/>
      <c r="C8" s="4"/>
      <c r="D8" s="5">
        <v>0</v>
      </c>
    </row>
    <row r="9" spans="1:4" x14ac:dyDescent="0.25">
      <c r="A9" s="3">
        <v>6</v>
      </c>
      <c r="B9" s="6"/>
      <c r="C9" s="4"/>
      <c r="D9" s="5">
        <v>0</v>
      </c>
    </row>
    <row r="10" spans="1:4" x14ac:dyDescent="0.25">
      <c r="A10" s="3">
        <v>7</v>
      </c>
      <c r="B10" s="6"/>
      <c r="C10" s="4"/>
      <c r="D10" s="5">
        <v>0</v>
      </c>
    </row>
    <row r="11" spans="1:4" x14ac:dyDescent="0.25">
      <c r="A11" s="3">
        <v>8</v>
      </c>
      <c r="B11" s="6"/>
      <c r="C11" s="4"/>
      <c r="D11" s="5">
        <v>0</v>
      </c>
    </row>
    <row r="12" spans="1:4" x14ac:dyDescent="0.25">
      <c r="A12" s="3">
        <v>9</v>
      </c>
      <c r="B12" s="6"/>
      <c r="C12" s="4"/>
      <c r="D12" s="5">
        <v>0</v>
      </c>
    </row>
    <row r="13" spans="1:4" x14ac:dyDescent="0.25">
      <c r="A13" s="3">
        <v>10</v>
      </c>
      <c r="B13" s="6"/>
      <c r="C13" s="4"/>
      <c r="D13" s="5">
        <v>0</v>
      </c>
    </row>
    <row r="14" spans="1:4" x14ac:dyDescent="0.25">
      <c r="A14" s="3">
        <v>11</v>
      </c>
      <c r="B14" s="6"/>
      <c r="C14" s="4"/>
      <c r="D14" s="5">
        <v>0</v>
      </c>
    </row>
    <row r="15" spans="1:4" x14ac:dyDescent="0.25">
      <c r="A15" s="3">
        <v>12</v>
      </c>
      <c r="B15" s="6"/>
      <c r="C15" s="4"/>
      <c r="D15" s="5">
        <v>0</v>
      </c>
    </row>
    <row r="16" spans="1:4" x14ac:dyDescent="0.25">
      <c r="A16" s="3">
        <v>13</v>
      </c>
      <c r="B16" s="6"/>
      <c r="C16" s="4"/>
      <c r="D16" s="5">
        <v>0</v>
      </c>
    </row>
    <row r="17" spans="1:4" x14ac:dyDescent="0.25">
      <c r="A17" s="3">
        <v>14</v>
      </c>
      <c r="B17" s="6"/>
      <c r="C17" s="4"/>
      <c r="D17" s="5">
        <v>0</v>
      </c>
    </row>
    <row r="18" spans="1:4" x14ac:dyDescent="0.25">
      <c r="A18" s="3">
        <v>15</v>
      </c>
      <c r="B18" s="6"/>
      <c r="C18" s="4"/>
      <c r="D18" s="5">
        <v>0</v>
      </c>
    </row>
    <row r="19" spans="1:4" x14ac:dyDescent="0.25">
      <c r="A19" s="3">
        <v>16</v>
      </c>
      <c r="B19" s="6"/>
      <c r="C19" s="4"/>
      <c r="D19" s="5">
        <v>0</v>
      </c>
    </row>
    <row r="20" spans="1:4" x14ac:dyDescent="0.25">
      <c r="A20" s="3">
        <v>17</v>
      </c>
      <c r="B20" s="6"/>
      <c r="C20" s="4"/>
      <c r="D20" s="5">
        <v>0</v>
      </c>
    </row>
    <row r="21" spans="1:4" x14ac:dyDescent="0.25">
      <c r="A21" s="3">
        <v>18</v>
      </c>
      <c r="B21" s="6"/>
      <c r="C21" s="4"/>
      <c r="D21" s="5">
        <v>0</v>
      </c>
    </row>
    <row r="22" spans="1:4" x14ac:dyDescent="0.25">
      <c r="A22" s="3">
        <v>19</v>
      </c>
      <c r="B22" s="6"/>
      <c r="C22" s="4"/>
      <c r="D22" s="5">
        <v>0</v>
      </c>
    </row>
    <row r="23" spans="1:4" x14ac:dyDescent="0.25">
      <c r="A23" s="3">
        <v>20</v>
      </c>
      <c r="B23" s="6"/>
      <c r="C23" s="4"/>
      <c r="D23" s="5">
        <v>0</v>
      </c>
    </row>
    <row r="24" spans="1:4" x14ac:dyDescent="0.25">
      <c r="A24" s="3">
        <v>21</v>
      </c>
      <c r="B24" s="6"/>
      <c r="C24" s="4"/>
      <c r="D24" s="5">
        <v>0</v>
      </c>
    </row>
    <row r="25" spans="1:4" x14ac:dyDescent="0.25">
      <c r="A25" s="3">
        <v>22</v>
      </c>
      <c r="B25" s="6"/>
      <c r="C25" s="4"/>
      <c r="D25" s="5">
        <v>0</v>
      </c>
    </row>
    <row r="26" spans="1:4" x14ac:dyDescent="0.25">
      <c r="A26" s="3">
        <v>23</v>
      </c>
      <c r="B26" s="6"/>
      <c r="C26" s="4"/>
      <c r="D26" s="5">
        <v>0</v>
      </c>
    </row>
    <row r="27" spans="1:4" x14ac:dyDescent="0.25">
      <c r="A27" s="3">
        <v>24</v>
      </c>
      <c r="B27" s="6"/>
      <c r="C27" s="4"/>
      <c r="D27" s="5">
        <v>0</v>
      </c>
    </row>
    <row r="28" spans="1:4" x14ac:dyDescent="0.25">
      <c r="A28" s="3">
        <v>25</v>
      </c>
      <c r="B28" s="6"/>
      <c r="C28" s="4"/>
      <c r="D28" s="5">
        <v>0</v>
      </c>
    </row>
    <row r="29" spans="1:4" x14ac:dyDescent="0.25">
      <c r="A29" s="3">
        <v>26</v>
      </c>
      <c r="B29" s="6"/>
      <c r="C29" s="4"/>
      <c r="D29" s="5">
        <v>0</v>
      </c>
    </row>
    <row r="30" spans="1:4" x14ac:dyDescent="0.25">
      <c r="A30" s="3">
        <v>27</v>
      </c>
      <c r="B30" s="6"/>
      <c r="C30" s="4"/>
      <c r="D30" s="5">
        <v>0</v>
      </c>
    </row>
    <row r="31" spans="1:4" x14ac:dyDescent="0.25">
      <c r="A31" s="3">
        <v>28</v>
      </c>
      <c r="B31" s="6"/>
      <c r="C31" s="4"/>
      <c r="D31" s="5">
        <v>0</v>
      </c>
    </row>
    <row r="32" spans="1:4" x14ac:dyDescent="0.25">
      <c r="A32" s="3">
        <v>29</v>
      </c>
      <c r="B32" s="6"/>
      <c r="C32" s="4"/>
      <c r="D32" s="5">
        <v>0</v>
      </c>
    </row>
    <row r="33" spans="1:4" x14ac:dyDescent="0.25">
      <c r="A33" s="3">
        <v>30</v>
      </c>
      <c r="B33" s="6"/>
      <c r="C33" s="4"/>
      <c r="D33" s="5">
        <v>0</v>
      </c>
    </row>
  </sheetData>
  <sheetProtection insertRows="0"/>
  <protectedRanges>
    <protectedRange sqref="A4:D33" name="Område1"/>
  </protectedRange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F4"/>
  <sheetViews>
    <sheetView showGridLines="0" zoomScaleNormal="100" zoomScaleSheetLayoutView="100" workbookViewId="0">
      <selection activeCell="C14" sqref="C14"/>
    </sheetView>
  </sheetViews>
  <sheetFormatPr defaultRowHeight="15" x14ac:dyDescent="0.25"/>
  <cols>
    <col min="1" max="1" width="25.85546875" customWidth="1"/>
    <col min="2" max="2" width="28" bestFit="1" customWidth="1"/>
    <col min="3" max="3" width="33.85546875" bestFit="1" customWidth="1"/>
    <col min="4" max="4" width="24.85546875" customWidth="1"/>
    <col min="5" max="5" width="17.140625" customWidth="1"/>
    <col min="6" max="6" width="17.7109375" customWidth="1"/>
  </cols>
  <sheetData>
    <row r="1" spans="1:6" ht="23.25" x14ac:dyDescent="0.35">
      <c r="A1" s="13" t="s">
        <v>371</v>
      </c>
      <c r="C1" s="43" t="s">
        <v>559</v>
      </c>
    </row>
    <row r="2" spans="1:6" ht="20.25" x14ac:dyDescent="0.3">
      <c r="A2" s="14" t="s">
        <v>85</v>
      </c>
    </row>
    <row r="3" spans="1:6" ht="48" customHeight="1" x14ac:dyDescent="0.25">
      <c r="A3" s="2" t="s">
        <v>3</v>
      </c>
      <c r="B3" s="2" t="s">
        <v>0</v>
      </c>
      <c r="C3" s="2" t="s">
        <v>1</v>
      </c>
      <c r="D3" s="2" t="s">
        <v>86</v>
      </c>
      <c r="E3" s="2" t="s">
        <v>323</v>
      </c>
      <c r="F3" s="2" t="s">
        <v>324</v>
      </c>
    </row>
    <row r="4" spans="1:6" ht="37.35" customHeight="1" x14ac:dyDescent="0.25">
      <c r="A4" s="69">
        <v>1</v>
      </c>
      <c r="B4" s="70" t="s">
        <v>2</v>
      </c>
      <c r="C4" s="57" t="s">
        <v>74</v>
      </c>
      <c r="D4" s="66">
        <v>100</v>
      </c>
      <c r="E4" s="71">
        <v>48101700</v>
      </c>
      <c r="F4" s="68">
        <v>0.25</v>
      </c>
    </row>
  </sheetData>
  <protectedRanges>
    <protectedRange sqref="D4" name="Område1"/>
  </protectedRanges>
  <pageMargins left="0.70866141732283472" right="0.70866141732283472" top="0.74803149606299213" bottom="0.74803149606299213" header="0.31496062992125984" footer="0.31496062992125984"/>
  <pageSetup paperSize="9" scale="88" orientation="landscape" horizontalDpi="1200" verticalDpi="1200" r:id="rId1"/>
  <headerFooter>
    <oddHeader xml:space="preserve">&amp;L23.3-2401-18
Kaffe- och Vattenautomater med tillhörande varor och tjänster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M103"/>
  <sheetViews>
    <sheetView showGridLines="0" zoomScaleNormal="100" zoomScaleSheetLayoutView="100" workbookViewId="0">
      <selection activeCell="E16" sqref="E16:E17"/>
    </sheetView>
  </sheetViews>
  <sheetFormatPr defaultRowHeight="15" x14ac:dyDescent="0.25"/>
  <cols>
    <col min="1" max="1" width="25.7109375" customWidth="1"/>
    <col min="2" max="2" width="33.85546875" bestFit="1" customWidth="1"/>
    <col min="3" max="3" width="28.28515625" customWidth="1"/>
    <col min="4" max="4" width="36.42578125" customWidth="1"/>
    <col min="5" max="5" width="37.5703125" customWidth="1"/>
    <col min="6" max="6" width="15.7109375" bestFit="1" customWidth="1"/>
    <col min="7" max="7" width="28.42578125" customWidth="1"/>
    <col min="8" max="8" width="20.42578125" customWidth="1"/>
    <col min="9" max="9" width="22" customWidth="1"/>
    <col min="10" max="10" width="20.42578125" customWidth="1"/>
    <col min="11" max="12" width="14.5703125" bestFit="1" customWidth="1"/>
    <col min="13" max="13" width="11.140625" bestFit="1" customWidth="1"/>
  </cols>
  <sheetData>
    <row r="1" spans="1:13" ht="23.25" x14ac:dyDescent="0.35">
      <c r="A1" s="13" t="s">
        <v>371</v>
      </c>
      <c r="C1" s="43" t="s">
        <v>559</v>
      </c>
      <c r="D1" s="1"/>
    </row>
    <row r="2" spans="1:13" ht="20.25" x14ac:dyDescent="0.3">
      <c r="A2" s="14" t="s">
        <v>87</v>
      </c>
    </row>
    <row r="3" spans="1:13" ht="79.5" customHeight="1" x14ac:dyDescent="0.25">
      <c r="A3" s="2" t="s">
        <v>3</v>
      </c>
      <c r="B3" s="2" t="s">
        <v>88</v>
      </c>
      <c r="C3" s="2" t="s">
        <v>99</v>
      </c>
      <c r="D3" s="2" t="s">
        <v>108</v>
      </c>
      <c r="E3" s="2" t="s">
        <v>5</v>
      </c>
      <c r="F3" s="2" t="s">
        <v>7</v>
      </c>
      <c r="G3" s="2" t="s">
        <v>60</v>
      </c>
      <c r="H3" s="2" t="s">
        <v>130</v>
      </c>
      <c r="I3" s="2" t="s">
        <v>131</v>
      </c>
      <c r="J3" s="2" t="s">
        <v>132</v>
      </c>
      <c r="K3" s="2" t="s">
        <v>325</v>
      </c>
      <c r="L3" s="2" t="s">
        <v>323</v>
      </c>
      <c r="M3" s="2" t="s">
        <v>324</v>
      </c>
    </row>
    <row r="4" spans="1:13" x14ac:dyDescent="0.25">
      <c r="A4" s="64">
        <v>1</v>
      </c>
      <c r="B4" s="72" t="s">
        <v>253</v>
      </c>
      <c r="C4" s="72" t="s">
        <v>305</v>
      </c>
      <c r="D4" s="72" t="s">
        <v>304</v>
      </c>
      <c r="E4" s="72" t="s">
        <v>300</v>
      </c>
      <c r="F4" s="78">
        <v>2902</v>
      </c>
      <c r="G4" s="72" t="s">
        <v>301</v>
      </c>
      <c r="H4" s="73">
        <v>795</v>
      </c>
      <c r="I4" s="73">
        <f>H4/1000</f>
        <v>0.79500000000000004</v>
      </c>
      <c r="J4" s="72" t="s">
        <v>6</v>
      </c>
      <c r="K4" s="74" t="s">
        <v>328</v>
      </c>
      <c r="L4" s="75">
        <v>52151504</v>
      </c>
      <c r="M4" s="76">
        <v>0.25</v>
      </c>
    </row>
    <row r="5" spans="1:13" ht="51" x14ac:dyDescent="0.25">
      <c r="A5" s="64">
        <v>2</v>
      </c>
      <c r="B5" s="72" t="s">
        <v>8</v>
      </c>
      <c r="C5" s="72" t="s">
        <v>8</v>
      </c>
      <c r="D5" s="72" t="s">
        <v>537</v>
      </c>
      <c r="E5" s="72" t="s">
        <v>542</v>
      </c>
      <c r="F5" s="78">
        <v>326</v>
      </c>
      <c r="G5" s="72" t="s">
        <v>254</v>
      </c>
      <c r="H5" s="73">
        <v>3585</v>
      </c>
      <c r="I5" s="73">
        <v>956</v>
      </c>
      <c r="J5" s="72" t="s">
        <v>9</v>
      </c>
      <c r="K5" s="74" t="s">
        <v>328</v>
      </c>
      <c r="L5" s="77">
        <v>12142104</v>
      </c>
      <c r="M5" s="76">
        <v>0.25</v>
      </c>
    </row>
    <row r="6" spans="1:13" x14ac:dyDescent="0.25">
      <c r="A6" s="64">
        <v>3</v>
      </c>
      <c r="B6" s="72" t="s">
        <v>255</v>
      </c>
      <c r="C6" s="72" t="s">
        <v>255</v>
      </c>
      <c r="D6" s="72" t="s">
        <v>256</v>
      </c>
      <c r="E6" s="72" t="s">
        <v>256</v>
      </c>
      <c r="F6" s="78">
        <v>325</v>
      </c>
      <c r="G6" s="72" t="s">
        <v>254</v>
      </c>
      <c r="H6" s="73">
        <v>2063</v>
      </c>
      <c r="I6" s="73">
        <v>550.13</v>
      </c>
      <c r="J6" s="72" t="s">
        <v>9</v>
      </c>
      <c r="K6" s="74" t="s">
        <v>328</v>
      </c>
      <c r="L6" s="77">
        <v>12142104</v>
      </c>
      <c r="M6" s="76">
        <v>0.25</v>
      </c>
    </row>
    <row r="7" spans="1:13" x14ac:dyDescent="0.25">
      <c r="I7" s="19"/>
    </row>
    <row r="8" spans="1:13" x14ac:dyDescent="0.25">
      <c r="I8" s="19"/>
    </row>
    <row r="9" spans="1:13" x14ac:dyDescent="0.25">
      <c r="I9" s="19"/>
    </row>
    <row r="10" spans="1:13" x14ac:dyDescent="0.25">
      <c r="I10" s="19"/>
    </row>
    <row r="11" spans="1:13" x14ac:dyDescent="0.25">
      <c r="I11" s="19"/>
    </row>
    <row r="13" spans="1:13" x14ac:dyDescent="0.25">
      <c r="I13" s="19"/>
    </row>
    <row r="14" spans="1:13" x14ac:dyDescent="0.25">
      <c r="I14" s="19"/>
    </row>
    <row r="15" spans="1:13" x14ac:dyDescent="0.25">
      <c r="I15" s="19"/>
    </row>
    <row r="16" spans="1:13" x14ac:dyDescent="0.25">
      <c r="I16" s="19"/>
    </row>
    <row r="17" spans="9:9" x14ac:dyDescent="0.25">
      <c r="I17" s="19"/>
    </row>
    <row r="18" spans="9:9" x14ac:dyDescent="0.25">
      <c r="I18" s="19"/>
    </row>
    <row r="19" spans="9:9" x14ac:dyDescent="0.25">
      <c r="I19" s="19"/>
    </row>
    <row r="20" spans="9:9" x14ac:dyDescent="0.25">
      <c r="I20" s="19"/>
    </row>
    <row r="21" spans="9:9" x14ac:dyDescent="0.25">
      <c r="I21" s="19"/>
    </row>
    <row r="22" spans="9:9" x14ac:dyDescent="0.25">
      <c r="I22" s="19"/>
    </row>
    <row r="23" spans="9:9" x14ac:dyDescent="0.25">
      <c r="I23" s="19"/>
    </row>
    <row r="24" spans="9:9" x14ac:dyDescent="0.25">
      <c r="I24" s="19"/>
    </row>
    <row r="25" spans="9:9" x14ac:dyDescent="0.25">
      <c r="I25" s="19"/>
    </row>
    <row r="26" spans="9:9" x14ac:dyDescent="0.25">
      <c r="I26" s="19"/>
    </row>
    <row r="27" spans="9:9" x14ac:dyDescent="0.25">
      <c r="I27" s="19"/>
    </row>
    <row r="28" spans="9:9" x14ac:dyDescent="0.25">
      <c r="I28" s="19"/>
    </row>
    <row r="29" spans="9:9" x14ac:dyDescent="0.25">
      <c r="I29" s="19"/>
    </row>
    <row r="30" spans="9:9" x14ac:dyDescent="0.25">
      <c r="I30" s="19"/>
    </row>
    <row r="31" spans="9:9" x14ac:dyDescent="0.25">
      <c r="I31" s="19"/>
    </row>
    <row r="32" spans="9:9" x14ac:dyDescent="0.25">
      <c r="I32" s="19"/>
    </row>
    <row r="33" spans="9:9" x14ac:dyDescent="0.25">
      <c r="I33" s="19"/>
    </row>
    <row r="34" spans="9:9" x14ac:dyDescent="0.25">
      <c r="I34" s="19"/>
    </row>
    <row r="35" spans="9:9" x14ac:dyDescent="0.25">
      <c r="I35" s="19"/>
    </row>
    <row r="36" spans="9:9" x14ac:dyDescent="0.25">
      <c r="I36" s="19"/>
    </row>
    <row r="37" spans="9:9" x14ac:dyDescent="0.25">
      <c r="I37" s="19"/>
    </row>
    <row r="38" spans="9:9" x14ac:dyDescent="0.25">
      <c r="I38" s="19"/>
    </row>
    <row r="39" spans="9:9" x14ac:dyDescent="0.25">
      <c r="I39" s="19"/>
    </row>
    <row r="40" spans="9:9" x14ac:dyDescent="0.25">
      <c r="I40" s="19"/>
    </row>
    <row r="41" spans="9:9" x14ac:dyDescent="0.25">
      <c r="I41" s="19"/>
    </row>
    <row r="42" spans="9:9" x14ac:dyDescent="0.25">
      <c r="I42" s="19"/>
    </row>
    <row r="43" spans="9:9" x14ac:dyDescent="0.25">
      <c r="I43" s="19"/>
    </row>
    <row r="44" spans="9:9" x14ac:dyDescent="0.25">
      <c r="I44" s="19"/>
    </row>
    <row r="45" spans="9:9" x14ac:dyDescent="0.25">
      <c r="I45" s="19"/>
    </row>
    <row r="46" spans="9:9" x14ac:dyDescent="0.25">
      <c r="I46" s="19"/>
    </row>
    <row r="47" spans="9:9" x14ac:dyDescent="0.25">
      <c r="I47" s="19"/>
    </row>
    <row r="48" spans="9:9" x14ac:dyDescent="0.25">
      <c r="I48" s="19"/>
    </row>
    <row r="49" spans="9:9" x14ac:dyDescent="0.25">
      <c r="I49" s="19"/>
    </row>
    <row r="50" spans="9:9" x14ac:dyDescent="0.25">
      <c r="I50" s="19"/>
    </row>
    <row r="51" spans="9:9" x14ac:dyDescent="0.25">
      <c r="I51" s="19"/>
    </row>
    <row r="52" spans="9:9" x14ac:dyDescent="0.25">
      <c r="I52" s="19"/>
    </row>
    <row r="53" spans="9:9" x14ac:dyDescent="0.25">
      <c r="I53" s="19"/>
    </row>
    <row r="54" spans="9:9" x14ac:dyDescent="0.25">
      <c r="I54" s="19"/>
    </row>
    <row r="55" spans="9:9" x14ac:dyDescent="0.25">
      <c r="I55" s="19"/>
    </row>
    <row r="56" spans="9:9" x14ac:dyDescent="0.25">
      <c r="I56" s="19"/>
    </row>
    <row r="57" spans="9:9" x14ac:dyDescent="0.25">
      <c r="I57" s="19"/>
    </row>
    <row r="58" spans="9:9" x14ac:dyDescent="0.25">
      <c r="I58" s="19"/>
    </row>
    <row r="59" spans="9:9" x14ac:dyDescent="0.25">
      <c r="I59" s="19"/>
    </row>
    <row r="60" spans="9:9" x14ac:dyDescent="0.25">
      <c r="I60" s="19"/>
    </row>
    <row r="61" spans="9:9" x14ac:dyDescent="0.25">
      <c r="I61" s="19"/>
    </row>
    <row r="62" spans="9:9" x14ac:dyDescent="0.25">
      <c r="I62" s="19"/>
    </row>
    <row r="63" spans="9:9" x14ac:dyDescent="0.25">
      <c r="I63" s="19"/>
    </row>
    <row r="64" spans="9:9" x14ac:dyDescent="0.25">
      <c r="I64" s="19"/>
    </row>
    <row r="65" spans="9:9" x14ac:dyDescent="0.25">
      <c r="I65" s="19"/>
    </row>
    <row r="66" spans="9:9" x14ac:dyDescent="0.25">
      <c r="I66" s="19"/>
    </row>
    <row r="67" spans="9:9" x14ac:dyDescent="0.25">
      <c r="I67" s="19"/>
    </row>
    <row r="68" spans="9:9" x14ac:dyDescent="0.25">
      <c r="I68" s="19"/>
    </row>
    <row r="69" spans="9:9" x14ac:dyDescent="0.25">
      <c r="I69" s="19"/>
    </row>
    <row r="70" spans="9:9" x14ac:dyDescent="0.25">
      <c r="I70" s="19"/>
    </row>
    <row r="71" spans="9:9" x14ac:dyDescent="0.25">
      <c r="I71" s="19"/>
    </row>
    <row r="72" spans="9:9" x14ac:dyDescent="0.25">
      <c r="I72" s="19"/>
    </row>
    <row r="73" spans="9:9" x14ac:dyDescent="0.25">
      <c r="I73" s="19"/>
    </row>
    <row r="74" spans="9:9" x14ac:dyDescent="0.25">
      <c r="I74" s="19"/>
    </row>
    <row r="75" spans="9:9" x14ac:dyDescent="0.25">
      <c r="I75" s="19"/>
    </row>
    <row r="76" spans="9:9" x14ac:dyDescent="0.25">
      <c r="I76" s="19"/>
    </row>
    <row r="77" spans="9:9" x14ac:dyDescent="0.25">
      <c r="I77" s="19"/>
    </row>
    <row r="78" spans="9:9" x14ac:dyDescent="0.25">
      <c r="I78" s="19"/>
    </row>
    <row r="79" spans="9:9" x14ac:dyDescent="0.25">
      <c r="I79" s="19"/>
    </row>
    <row r="80" spans="9:9" x14ac:dyDescent="0.25">
      <c r="I80" s="19"/>
    </row>
    <row r="81" spans="9:9" x14ac:dyDescent="0.25">
      <c r="I81" s="19"/>
    </row>
    <row r="82" spans="9:9" x14ac:dyDescent="0.25">
      <c r="I82" s="19"/>
    </row>
    <row r="83" spans="9:9" x14ac:dyDescent="0.25">
      <c r="I83" s="19"/>
    </row>
    <row r="84" spans="9:9" x14ac:dyDescent="0.25">
      <c r="I84" s="19"/>
    </row>
    <row r="85" spans="9:9" x14ac:dyDescent="0.25">
      <c r="I85" s="19"/>
    </row>
    <row r="86" spans="9:9" x14ac:dyDescent="0.25">
      <c r="I86" s="19"/>
    </row>
    <row r="87" spans="9:9" x14ac:dyDescent="0.25">
      <c r="I87" s="19"/>
    </row>
    <row r="88" spans="9:9" x14ac:dyDescent="0.25">
      <c r="I88" s="19"/>
    </row>
    <row r="89" spans="9:9" x14ac:dyDescent="0.25">
      <c r="I89" s="19"/>
    </row>
    <row r="90" spans="9:9" x14ac:dyDescent="0.25">
      <c r="I90" s="19"/>
    </row>
    <row r="91" spans="9:9" x14ac:dyDescent="0.25">
      <c r="I91" s="19"/>
    </row>
    <row r="92" spans="9:9" x14ac:dyDescent="0.25">
      <c r="I92" s="19"/>
    </row>
    <row r="93" spans="9:9" x14ac:dyDescent="0.25">
      <c r="I93" s="19"/>
    </row>
    <row r="94" spans="9:9" x14ac:dyDescent="0.25">
      <c r="I94" s="19"/>
    </row>
    <row r="95" spans="9:9" x14ac:dyDescent="0.25">
      <c r="I95" s="19"/>
    </row>
    <row r="96" spans="9:9" x14ac:dyDescent="0.25">
      <c r="I96" s="19"/>
    </row>
    <row r="97" spans="9:9" x14ac:dyDescent="0.25">
      <c r="I97" s="19"/>
    </row>
    <row r="98" spans="9:9" x14ac:dyDescent="0.25">
      <c r="I98" s="19"/>
    </row>
    <row r="99" spans="9:9" x14ac:dyDescent="0.25">
      <c r="I99" s="19"/>
    </row>
    <row r="100" spans="9:9" x14ac:dyDescent="0.25">
      <c r="I100" s="19"/>
    </row>
    <row r="101" spans="9:9" x14ac:dyDescent="0.25">
      <c r="I101" s="19"/>
    </row>
    <row r="102" spans="9:9" x14ac:dyDescent="0.25">
      <c r="I102" s="19"/>
    </row>
    <row r="103" spans="9:9" x14ac:dyDescent="0.25">
      <c r="I103" s="19"/>
    </row>
  </sheetData>
  <sheetProtection insertRows="0"/>
  <protectedRanges>
    <protectedRange sqref="C4:J6 A4:A6" name="Område1"/>
    <protectedRange sqref="B4:B6" name="Område1_1"/>
    <protectedRange sqref="K4:K6" name="Område4_1"/>
  </protectedRanges>
  <pageMargins left="0.70866141732283472" right="0.70866141732283472" top="0.74803149606299213" bottom="0.74803149606299213" header="0.31496062992125984" footer="0.31496062992125984"/>
  <pageSetup paperSize="9" scale="35" orientation="landscape" horizontalDpi="1200" verticalDpi="1200" r:id="rId1"/>
  <headerFooter>
    <oddHeader xml:space="preserve">&amp;L23.3-2401-18
Kaffe- och Vattenautomater med tillhörande varor och tjänster
</oddHeader>
  </headerFooter>
  <ignoredErrors>
    <ignoredError sqref="I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32888-2B10-4F45-9C98-C455F0DA115C}">
  <sheetPr>
    <tabColor theme="9"/>
  </sheetPr>
  <dimension ref="A1:K34"/>
  <sheetViews>
    <sheetView showGridLines="0" zoomScaleNormal="100" workbookViewId="0">
      <selection activeCell="D18" sqref="D18"/>
    </sheetView>
  </sheetViews>
  <sheetFormatPr defaultRowHeight="15" x14ac:dyDescent="0.25"/>
  <cols>
    <col min="1" max="2" width="23.28515625" customWidth="1"/>
    <col min="3" max="4" width="29.140625" customWidth="1"/>
    <col min="5" max="5" width="23.5703125" customWidth="1"/>
    <col min="6" max="6" width="36.28515625" customWidth="1"/>
    <col min="7" max="8" width="21.7109375" customWidth="1"/>
    <col min="9" max="9" width="21.5703125" customWidth="1"/>
    <col min="10" max="10" width="21.7109375" customWidth="1"/>
    <col min="11" max="11" width="21.140625" customWidth="1"/>
  </cols>
  <sheetData>
    <row r="1" spans="1:11" ht="23.25" x14ac:dyDescent="0.35">
      <c r="A1" s="13" t="s">
        <v>371</v>
      </c>
      <c r="B1" s="13"/>
    </row>
    <row r="2" spans="1:11" ht="20.25" x14ac:dyDescent="0.3">
      <c r="A2" s="14" t="s">
        <v>89</v>
      </c>
      <c r="B2" s="14"/>
    </row>
    <row r="3" spans="1:11" ht="60" x14ac:dyDescent="0.25">
      <c r="A3" s="2" t="s">
        <v>3</v>
      </c>
      <c r="B3" s="2" t="s">
        <v>92</v>
      </c>
      <c r="C3" s="2" t="s">
        <v>90</v>
      </c>
      <c r="D3" s="2" t="s">
        <v>7</v>
      </c>
      <c r="E3" s="2" t="s">
        <v>76</v>
      </c>
      <c r="F3" s="2" t="s">
        <v>91</v>
      </c>
      <c r="G3" s="2" t="s">
        <v>79</v>
      </c>
      <c r="H3" s="2" t="s">
        <v>80</v>
      </c>
      <c r="I3" s="2" t="s">
        <v>81</v>
      </c>
      <c r="J3" s="2" t="s">
        <v>82</v>
      </c>
      <c r="K3" s="2" t="s">
        <v>78</v>
      </c>
    </row>
    <row r="4" spans="1:11" x14ac:dyDescent="0.25">
      <c r="A4" s="9">
        <v>1</v>
      </c>
      <c r="B4" s="10"/>
      <c r="C4" s="7"/>
      <c r="D4" s="11"/>
      <c r="E4" s="22"/>
      <c r="F4" s="11"/>
      <c r="G4" s="12">
        <v>0</v>
      </c>
      <c r="H4" s="12">
        <v>0</v>
      </c>
      <c r="I4" s="12">
        <v>0</v>
      </c>
      <c r="J4" s="12">
        <v>0</v>
      </c>
      <c r="K4" s="12">
        <v>0</v>
      </c>
    </row>
    <row r="5" spans="1:11" x14ac:dyDescent="0.25">
      <c r="A5" s="9">
        <v>2</v>
      </c>
      <c r="B5" s="10"/>
      <c r="C5" s="7"/>
      <c r="D5" s="11"/>
      <c r="E5" s="22"/>
      <c r="F5" s="11"/>
      <c r="G5" s="12">
        <v>0</v>
      </c>
      <c r="H5" s="12">
        <v>0</v>
      </c>
      <c r="I5" s="12">
        <v>0</v>
      </c>
      <c r="J5" s="12">
        <v>0</v>
      </c>
      <c r="K5" s="12">
        <v>0</v>
      </c>
    </row>
    <row r="6" spans="1:11" x14ac:dyDescent="0.25">
      <c r="A6" s="9">
        <v>3</v>
      </c>
      <c r="B6" s="10"/>
      <c r="C6" s="7"/>
      <c r="D6" s="11"/>
      <c r="E6" s="22"/>
      <c r="F6" s="11"/>
      <c r="G6" s="12">
        <v>0</v>
      </c>
      <c r="H6" s="12">
        <v>0</v>
      </c>
      <c r="I6" s="12">
        <v>0</v>
      </c>
      <c r="J6" s="12">
        <v>0</v>
      </c>
      <c r="K6" s="12">
        <v>0</v>
      </c>
    </row>
    <row r="7" spans="1:11" x14ac:dyDescent="0.25">
      <c r="A7" s="9">
        <v>4</v>
      </c>
      <c r="B7" s="10"/>
      <c r="C7" s="7"/>
      <c r="D7" s="11"/>
      <c r="E7" s="22"/>
      <c r="F7" s="11"/>
      <c r="G7" s="12">
        <v>0</v>
      </c>
      <c r="H7" s="12">
        <v>0</v>
      </c>
      <c r="I7" s="12">
        <v>0</v>
      </c>
      <c r="J7" s="12">
        <v>0</v>
      </c>
      <c r="K7" s="12">
        <v>0</v>
      </c>
    </row>
    <row r="8" spans="1:11" x14ac:dyDescent="0.25">
      <c r="A8" s="9">
        <v>5</v>
      </c>
      <c r="B8" s="10"/>
      <c r="C8" s="7"/>
      <c r="D8" s="11"/>
      <c r="E8" s="22"/>
      <c r="F8" s="11"/>
      <c r="G8" s="12">
        <v>0</v>
      </c>
      <c r="H8" s="12">
        <v>0</v>
      </c>
      <c r="I8" s="12">
        <v>0</v>
      </c>
      <c r="J8" s="12">
        <v>0</v>
      </c>
      <c r="K8" s="12">
        <v>0</v>
      </c>
    </row>
    <row r="9" spans="1:11" x14ac:dyDescent="0.25">
      <c r="A9" s="9">
        <v>6</v>
      </c>
      <c r="B9" s="10"/>
      <c r="C9" s="7"/>
      <c r="D9" s="11"/>
      <c r="E9" s="4"/>
      <c r="F9" s="11"/>
      <c r="G9" s="12">
        <v>0</v>
      </c>
      <c r="H9" s="12">
        <v>0</v>
      </c>
      <c r="I9" s="12">
        <v>0</v>
      </c>
      <c r="J9" s="12">
        <v>0</v>
      </c>
      <c r="K9" s="12">
        <v>0</v>
      </c>
    </row>
    <row r="10" spans="1:11" x14ac:dyDescent="0.25">
      <c r="A10" s="9">
        <v>7</v>
      </c>
      <c r="B10" s="10"/>
      <c r="C10" s="7"/>
      <c r="D10" s="11"/>
      <c r="E10" s="4"/>
      <c r="F10" s="11"/>
      <c r="G10" s="12">
        <v>0</v>
      </c>
      <c r="H10" s="12">
        <v>0</v>
      </c>
      <c r="I10" s="12">
        <v>0</v>
      </c>
      <c r="J10" s="12">
        <v>0</v>
      </c>
      <c r="K10" s="12">
        <v>0</v>
      </c>
    </row>
    <row r="11" spans="1:11" x14ac:dyDescent="0.25">
      <c r="A11" s="9">
        <v>8</v>
      </c>
      <c r="B11" s="10"/>
      <c r="C11" s="7"/>
      <c r="D11" s="11"/>
      <c r="E11" s="4"/>
      <c r="F11" s="11"/>
      <c r="G11" s="12">
        <v>0</v>
      </c>
      <c r="H11" s="12">
        <v>0</v>
      </c>
      <c r="I11" s="12">
        <v>0</v>
      </c>
      <c r="J11" s="12">
        <v>0</v>
      </c>
      <c r="K11" s="12">
        <v>0</v>
      </c>
    </row>
    <row r="12" spans="1:11" x14ac:dyDescent="0.25">
      <c r="A12" s="9">
        <v>9</v>
      </c>
      <c r="B12" s="10"/>
      <c r="C12" s="7"/>
      <c r="D12" s="11"/>
      <c r="E12" s="4"/>
      <c r="F12" s="11"/>
      <c r="G12" s="12">
        <v>0</v>
      </c>
      <c r="H12" s="12">
        <v>0</v>
      </c>
      <c r="I12" s="12">
        <v>0</v>
      </c>
      <c r="J12" s="12">
        <v>0</v>
      </c>
      <c r="K12" s="12">
        <v>0</v>
      </c>
    </row>
    <row r="13" spans="1:11" x14ac:dyDescent="0.25">
      <c r="A13" s="9">
        <v>10</v>
      </c>
      <c r="B13" s="10"/>
      <c r="C13" s="7"/>
      <c r="D13" s="11"/>
      <c r="E13" s="4"/>
      <c r="F13" s="11"/>
      <c r="G13" s="12">
        <v>0</v>
      </c>
      <c r="H13" s="12">
        <v>0</v>
      </c>
      <c r="I13" s="12">
        <v>0</v>
      </c>
      <c r="J13" s="12">
        <v>0</v>
      </c>
      <c r="K13" s="12">
        <v>0</v>
      </c>
    </row>
    <row r="14" spans="1:11" x14ac:dyDescent="0.25">
      <c r="A14" s="9">
        <v>11</v>
      </c>
      <c r="B14" s="10"/>
      <c r="C14" s="7"/>
      <c r="D14" s="11"/>
      <c r="E14" s="4"/>
      <c r="F14" s="11"/>
      <c r="G14" s="12">
        <v>0</v>
      </c>
      <c r="H14" s="12">
        <v>0</v>
      </c>
      <c r="I14" s="12">
        <v>0</v>
      </c>
      <c r="J14" s="12">
        <v>0</v>
      </c>
      <c r="K14" s="12">
        <v>0</v>
      </c>
    </row>
    <row r="15" spans="1:11" x14ac:dyDescent="0.25">
      <c r="A15" s="9">
        <v>12</v>
      </c>
      <c r="B15" s="10"/>
      <c r="C15" s="7"/>
      <c r="D15" s="11"/>
      <c r="E15" s="4"/>
      <c r="F15" s="11"/>
      <c r="G15" s="12">
        <v>0</v>
      </c>
      <c r="H15" s="12">
        <v>0</v>
      </c>
      <c r="I15" s="12">
        <v>0</v>
      </c>
      <c r="J15" s="12">
        <v>0</v>
      </c>
      <c r="K15" s="12">
        <v>0</v>
      </c>
    </row>
    <row r="16" spans="1:11" x14ac:dyDescent="0.25">
      <c r="A16" s="9">
        <v>13</v>
      </c>
      <c r="B16" s="10"/>
      <c r="C16" s="7"/>
      <c r="D16" s="11"/>
      <c r="E16" s="4"/>
      <c r="F16" s="11"/>
      <c r="G16" s="12">
        <v>0</v>
      </c>
      <c r="H16" s="12">
        <v>0</v>
      </c>
      <c r="I16" s="12">
        <v>0</v>
      </c>
      <c r="J16" s="12">
        <v>0</v>
      </c>
      <c r="K16" s="12">
        <v>0</v>
      </c>
    </row>
    <row r="17" spans="1:11" x14ac:dyDescent="0.25">
      <c r="A17" s="9">
        <v>14</v>
      </c>
      <c r="B17" s="10"/>
      <c r="C17" s="7"/>
      <c r="D17" s="11"/>
      <c r="E17" s="4"/>
      <c r="F17" s="11"/>
      <c r="G17" s="12">
        <v>0</v>
      </c>
      <c r="H17" s="12">
        <v>0</v>
      </c>
      <c r="I17" s="12">
        <v>0</v>
      </c>
      <c r="J17" s="12">
        <v>0</v>
      </c>
      <c r="K17" s="12">
        <v>0</v>
      </c>
    </row>
    <row r="18" spans="1:11" x14ac:dyDescent="0.25">
      <c r="A18" s="9">
        <v>15</v>
      </c>
      <c r="B18" s="10"/>
      <c r="C18" s="7"/>
      <c r="D18" s="11"/>
      <c r="E18" s="4"/>
      <c r="F18" s="11"/>
      <c r="G18" s="12">
        <v>0</v>
      </c>
      <c r="H18" s="12">
        <v>0</v>
      </c>
      <c r="I18" s="12">
        <v>0</v>
      </c>
      <c r="J18" s="12">
        <v>0</v>
      </c>
      <c r="K18" s="12">
        <v>0</v>
      </c>
    </row>
    <row r="19" spans="1:11" x14ac:dyDescent="0.25">
      <c r="A19" s="9">
        <v>16</v>
      </c>
      <c r="B19" s="10"/>
      <c r="C19" s="7"/>
      <c r="D19" s="11"/>
      <c r="E19" s="4"/>
      <c r="F19" s="11"/>
      <c r="G19" s="12">
        <v>0</v>
      </c>
      <c r="H19" s="12">
        <v>0</v>
      </c>
      <c r="I19" s="12">
        <v>0</v>
      </c>
      <c r="J19" s="12">
        <v>0</v>
      </c>
      <c r="K19" s="12">
        <v>0</v>
      </c>
    </row>
    <row r="20" spans="1:11" x14ac:dyDescent="0.25">
      <c r="A20" s="9">
        <v>17</v>
      </c>
      <c r="B20" s="10"/>
      <c r="C20" s="7"/>
      <c r="D20" s="11"/>
      <c r="E20" s="4"/>
      <c r="F20" s="11"/>
      <c r="G20" s="12">
        <v>0</v>
      </c>
      <c r="H20" s="12">
        <v>0</v>
      </c>
      <c r="I20" s="12">
        <v>0</v>
      </c>
      <c r="J20" s="12">
        <v>0</v>
      </c>
      <c r="K20" s="12">
        <v>0</v>
      </c>
    </row>
    <row r="21" spans="1:11" x14ac:dyDescent="0.25">
      <c r="A21" s="9">
        <v>18</v>
      </c>
      <c r="B21" s="10"/>
      <c r="C21" s="7"/>
      <c r="D21" s="11"/>
      <c r="E21" s="4"/>
      <c r="F21" s="11"/>
      <c r="G21" s="12">
        <v>0</v>
      </c>
      <c r="H21" s="12">
        <v>0</v>
      </c>
      <c r="I21" s="12">
        <v>0</v>
      </c>
      <c r="J21" s="12">
        <v>0</v>
      </c>
      <c r="K21" s="12">
        <v>0</v>
      </c>
    </row>
    <row r="22" spans="1:11" x14ac:dyDescent="0.25">
      <c r="A22" s="9">
        <v>19</v>
      </c>
      <c r="B22" s="10"/>
      <c r="C22" s="7"/>
      <c r="D22" s="11"/>
      <c r="E22" s="4"/>
      <c r="F22" s="11"/>
      <c r="G22" s="12">
        <v>0</v>
      </c>
      <c r="H22" s="12">
        <v>0</v>
      </c>
      <c r="I22" s="12">
        <v>0</v>
      </c>
      <c r="J22" s="12">
        <v>0</v>
      </c>
      <c r="K22" s="12">
        <v>0</v>
      </c>
    </row>
    <row r="23" spans="1:11" x14ac:dyDescent="0.25">
      <c r="A23" s="9">
        <v>20</v>
      </c>
      <c r="B23" s="10"/>
      <c r="C23" s="7"/>
      <c r="D23" s="11"/>
      <c r="E23" s="4"/>
      <c r="F23" s="11"/>
      <c r="G23" s="12">
        <v>0</v>
      </c>
      <c r="H23" s="12">
        <v>0</v>
      </c>
      <c r="I23" s="12">
        <v>0</v>
      </c>
      <c r="J23" s="12">
        <v>0</v>
      </c>
      <c r="K23" s="12">
        <v>0</v>
      </c>
    </row>
    <row r="24" spans="1:11" x14ac:dyDescent="0.25">
      <c r="A24" s="9">
        <v>21</v>
      </c>
      <c r="B24" s="10"/>
      <c r="C24" s="7"/>
      <c r="D24" s="11"/>
      <c r="E24" s="4"/>
      <c r="F24" s="11"/>
      <c r="G24" s="12">
        <v>0</v>
      </c>
      <c r="H24" s="12">
        <v>0</v>
      </c>
      <c r="I24" s="12">
        <v>0</v>
      </c>
      <c r="J24" s="12">
        <v>0</v>
      </c>
      <c r="K24" s="12">
        <v>0</v>
      </c>
    </row>
    <row r="25" spans="1:11" x14ac:dyDescent="0.25">
      <c r="A25" s="9">
        <v>22</v>
      </c>
      <c r="B25" s="10"/>
      <c r="C25" s="7"/>
      <c r="D25" s="11"/>
      <c r="E25" s="4"/>
      <c r="F25" s="11"/>
      <c r="G25" s="12">
        <v>0</v>
      </c>
      <c r="H25" s="12">
        <v>0</v>
      </c>
      <c r="I25" s="12">
        <v>0</v>
      </c>
      <c r="J25" s="12">
        <v>0</v>
      </c>
      <c r="K25" s="12">
        <v>0</v>
      </c>
    </row>
    <row r="26" spans="1:11" x14ac:dyDescent="0.25">
      <c r="A26" s="9">
        <v>23</v>
      </c>
      <c r="B26" s="10"/>
      <c r="C26" s="7"/>
      <c r="D26" s="11"/>
      <c r="E26" s="4"/>
      <c r="F26" s="11"/>
      <c r="G26" s="12">
        <v>0</v>
      </c>
      <c r="H26" s="12">
        <v>0</v>
      </c>
      <c r="I26" s="12">
        <v>0</v>
      </c>
      <c r="J26" s="12">
        <v>0</v>
      </c>
      <c r="K26" s="12">
        <v>0</v>
      </c>
    </row>
    <row r="27" spans="1:11" x14ac:dyDescent="0.25">
      <c r="A27" s="9">
        <v>24</v>
      </c>
      <c r="B27" s="10"/>
      <c r="C27" s="7"/>
      <c r="D27" s="11"/>
      <c r="E27" s="4"/>
      <c r="F27" s="11"/>
      <c r="G27" s="12">
        <v>0</v>
      </c>
      <c r="H27" s="12">
        <v>0</v>
      </c>
      <c r="I27" s="12">
        <v>0</v>
      </c>
      <c r="J27" s="12">
        <v>0</v>
      </c>
      <c r="K27" s="12">
        <v>0</v>
      </c>
    </row>
    <row r="28" spans="1:11" x14ac:dyDescent="0.25">
      <c r="A28" s="9">
        <v>25</v>
      </c>
      <c r="B28" s="10"/>
      <c r="C28" s="7"/>
      <c r="D28" s="11"/>
      <c r="E28" s="4"/>
      <c r="F28" s="11"/>
      <c r="G28" s="12">
        <v>0</v>
      </c>
      <c r="H28" s="12">
        <v>0</v>
      </c>
      <c r="I28" s="12">
        <v>0</v>
      </c>
      <c r="J28" s="12">
        <v>0</v>
      </c>
      <c r="K28" s="12">
        <v>0</v>
      </c>
    </row>
    <row r="29" spans="1:11" x14ac:dyDescent="0.25">
      <c r="A29" s="9">
        <v>26</v>
      </c>
      <c r="B29" s="10"/>
      <c r="C29" s="7"/>
      <c r="D29" s="11"/>
      <c r="E29" s="4"/>
      <c r="F29" s="11"/>
      <c r="G29" s="12">
        <v>0</v>
      </c>
      <c r="H29" s="12">
        <v>0</v>
      </c>
      <c r="I29" s="12">
        <v>0</v>
      </c>
      <c r="J29" s="12">
        <v>0</v>
      </c>
      <c r="K29" s="12">
        <v>0</v>
      </c>
    </row>
    <row r="30" spans="1:11" x14ac:dyDescent="0.25">
      <c r="A30" s="9">
        <v>27</v>
      </c>
      <c r="B30" s="10"/>
      <c r="C30" s="7"/>
      <c r="D30" s="11"/>
      <c r="E30" s="4"/>
      <c r="F30" s="11"/>
      <c r="G30" s="12">
        <v>0</v>
      </c>
      <c r="H30" s="12">
        <v>0</v>
      </c>
      <c r="I30" s="12">
        <v>0</v>
      </c>
      <c r="J30" s="12">
        <v>0</v>
      </c>
      <c r="K30" s="12">
        <v>0</v>
      </c>
    </row>
    <row r="31" spans="1:11" x14ac:dyDescent="0.25">
      <c r="A31" s="9">
        <v>28</v>
      </c>
      <c r="B31" s="10"/>
      <c r="C31" s="7"/>
      <c r="D31" s="11"/>
      <c r="E31" s="4"/>
      <c r="F31" s="11"/>
      <c r="G31" s="12">
        <v>0</v>
      </c>
      <c r="H31" s="12">
        <v>0</v>
      </c>
      <c r="I31" s="12">
        <v>0</v>
      </c>
      <c r="J31" s="12">
        <v>0</v>
      </c>
      <c r="K31" s="12">
        <v>0</v>
      </c>
    </row>
    <row r="32" spans="1:11" x14ac:dyDescent="0.25">
      <c r="A32" s="9">
        <v>29</v>
      </c>
      <c r="B32" s="10"/>
      <c r="C32" s="7"/>
      <c r="D32" s="11"/>
      <c r="E32" s="4"/>
      <c r="F32" s="11"/>
      <c r="G32" s="12">
        <v>0</v>
      </c>
      <c r="H32" s="12">
        <v>0</v>
      </c>
      <c r="I32" s="12">
        <v>0</v>
      </c>
      <c r="J32" s="12">
        <v>0</v>
      </c>
      <c r="K32" s="12">
        <v>0</v>
      </c>
    </row>
    <row r="33" spans="1:11" x14ac:dyDescent="0.25">
      <c r="A33" s="9">
        <v>30</v>
      </c>
      <c r="B33" s="10"/>
      <c r="C33" s="7"/>
      <c r="D33" s="11"/>
      <c r="E33" s="4"/>
      <c r="F33" s="11"/>
      <c r="G33" s="12">
        <v>0</v>
      </c>
      <c r="H33" s="12">
        <v>0</v>
      </c>
      <c r="I33" s="12">
        <v>0</v>
      </c>
      <c r="J33" s="12">
        <v>0</v>
      </c>
      <c r="K33" s="12">
        <v>0</v>
      </c>
    </row>
    <row r="34" spans="1:11" ht="18.75" x14ac:dyDescent="0.3">
      <c r="A34" s="20"/>
      <c r="B34" s="20"/>
      <c r="C34" s="21"/>
      <c r="D34" s="21"/>
      <c r="E34" s="21"/>
      <c r="F34" s="21"/>
      <c r="G34" s="21"/>
    </row>
  </sheetData>
  <sheetProtection insertRows="0"/>
  <protectedRanges>
    <protectedRange sqref="A9:B12 A18:B21 A27:B30 F9:K33 D9:D33" name="Område2_1"/>
    <protectedRange sqref="F4:K8 A4:B8 A13:B17 A22:B26 A31:B33 D4:D8" name="Område1_1"/>
    <protectedRange sqref="E5:E7" name="Område1_2"/>
    <protectedRange sqref="E4" name="Område1_3"/>
    <protectedRange sqref="E8" name="Område1_5"/>
    <protectedRange sqref="E9:E33" name="Område1_7"/>
    <protectedRange sqref="C4:C33" name="Område1_4"/>
  </protectedRanges>
  <pageMargins left="0.7" right="0.7" top="0.75" bottom="0.75" header="0.3" footer="0.3"/>
  <pageSetup paperSize="9"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96A8-3E81-4990-B7A9-DFBA352AD6CE}">
  <sheetPr>
    <tabColor theme="6"/>
  </sheetPr>
  <dimension ref="A1:M22"/>
  <sheetViews>
    <sheetView showGridLines="0" zoomScale="80" zoomScaleNormal="80" workbookViewId="0">
      <selection activeCell="C1" sqref="C1"/>
    </sheetView>
  </sheetViews>
  <sheetFormatPr defaultRowHeight="15" x14ac:dyDescent="0.25"/>
  <cols>
    <col min="1" max="1" width="40.140625" customWidth="1"/>
    <col min="2" max="2" width="47.42578125" customWidth="1"/>
    <col min="3" max="4" width="26.85546875" customWidth="1"/>
    <col min="5" max="7" width="24" customWidth="1"/>
    <col min="8" max="8" width="24.28515625" customWidth="1"/>
    <col min="9" max="9" width="25.5703125" customWidth="1"/>
    <col min="10" max="10" width="18.85546875" customWidth="1"/>
    <col min="11" max="11" width="24.42578125" customWidth="1"/>
    <col min="12" max="12" width="17.85546875" customWidth="1"/>
    <col min="13" max="13" width="2.5703125" bestFit="1" customWidth="1"/>
    <col min="14" max="14" width="30.5703125" customWidth="1"/>
  </cols>
  <sheetData>
    <row r="1" spans="1:13" ht="23.25" x14ac:dyDescent="0.35">
      <c r="A1" s="13" t="s">
        <v>371</v>
      </c>
      <c r="C1" s="43" t="s">
        <v>559</v>
      </c>
    </row>
    <row r="2" spans="1:13" ht="20.25" x14ac:dyDescent="0.3">
      <c r="A2" s="14" t="s">
        <v>93</v>
      </c>
    </row>
    <row r="3" spans="1:13" ht="60" x14ac:dyDescent="0.25">
      <c r="A3" s="26" t="s">
        <v>3</v>
      </c>
      <c r="B3" s="27" t="s">
        <v>127</v>
      </c>
      <c r="C3" s="2" t="s">
        <v>77</v>
      </c>
      <c r="D3" s="2" t="s">
        <v>7</v>
      </c>
      <c r="E3" s="2" t="s">
        <v>79</v>
      </c>
      <c r="F3" s="2" t="s">
        <v>80</v>
      </c>
      <c r="G3" s="2" t="s">
        <v>81</v>
      </c>
      <c r="H3" s="2" t="s">
        <v>82</v>
      </c>
      <c r="I3" s="2" t="s">
        <v>109</v>
      </c>
      <c r="J3" s="2" t="s">
        <v>94</v>
      </c>
      <c r="K3" s="2" t="s">
        <v>323</v>
      </c>
      <c r="L3" s="2" t="s">
        <v>324</v>
      </c>
      <c r="M3" s="24"/>
    </row>
    <row r="4" spans="1:13" ht="21" customHeight="1" x14ac:dyDescent="0.25">
      <c r="A4" s="56">
        <v>1</v>
      </c>
      <c r="B4" s="79" t="s">
        <v>372</v>
      </c>
      <c r="C4" s="80" t="s">
        <v>136</v>
      </c>
      <c r="D4" s="80">
        <v>3001709</v>
      </c>
      <c r="E4" s="81">
        <v>1450</v>
      </c>
      <c r="F4" s="81">
        <v>1450</v>
      </c>
      <c r="G4" s="81">
        <v>999</v>
      </c>
      <c r="H4" s="81">
        <v>780</v>
      </c>
      <c r="I4" s="82">
        <v>39.200000000000003</v>
      </c>
      <c r="J4" s="83">
        <v>39000</v>
      </c>
      <c r="K4" s="71">
        <v>48101705</v>
      </c>
      <c r="L4" s="84">
        <v>0.25</v>
      </c>
      <c r="M4" s="24"/>
    </row>
    <row r="5" spans="1:13" ht="21" customHeight="1" x14ac:dyDescent="0.25">
      <c r="A5" s="56">
        <v>2</v>
      </c>
      <c r="B5" s="79" t="s">
        <v>373</v>
      </c>
      <c r="C5" s="80" t="s">
        <v>137</v>
      </c>
      <c r="D5" s="80">
        <v>3001710</v>
      </c>
      <c r="E5" s="81">
        <v>1550</v>
      </c>
      <c r="F5" s="81">
        <v>1550</v>
      </c>
      <c r="G5" s="81">
        <v>1099</v>
      </c>
      <c r="H5" s="81">
        <v>845</v>
      </c>
      <c r="I5" s="82">
        <v>39.200000000000003</v>
      </c>
      <c r="J5" s="83">
        <v>39000</v>
      </c>
      <c r="K5" s="71">
        <v>48101705</v>
      </c>
      <c r="L5" s="84">
        <v>0.25</v>
      </c>
      <c r="M5" s="24"/>
    </row>
    <row r="6" spans="1:13" ht="21" customHeight="1" x14ac:dyDescent="0.25">
      <c r="A6" s="56">
        <v>3</v>
      </c>
      <c r="B6" s="79" t="s">
        <v>374</v>
      </c>
      <c r="C6" s="80" t="s">
        <v>138</v>
      </c>
      <c r="D6" s="80">
        <v>300170922</v>
      </c>
      <c r="E6" s="81">
        <v>1450</v>
      </c>
      <c r="F6" s="81">
        <v>1450</v>
      </c>
      <c r="G6" s="81">
        <v>1125</v>
      </c>
      <c r="H6" s="81">
        <v>799</v>
      </c>
      <c r="I6" s="82">
        <v>39.200000000000003</v>
      </c>
      <c r="J6" s="83">
        <v>39000</v>
      </c>
      <c r="K6" s="71">
        <v>48101705</v>
      </c>
      <c r="L6" s="84">
        <v>0.25</v>
      </c>
      <c r="M6" s="24"/>
    </row>
    <row r="7" spans="1:13" ht="60" x14ac:dyDescent="0.25">
      <c r="A7" s="26" t="s">
        <v>3</v>
      </c>
      <c r="B7" s="27" t="s">
        <v>128</v>
      </c>
      <c r="C7" s="2" t="s">
        <v>77</v>
      </c>
      <c r="D7" s="2" t="s">
        <v>7</v>
      </c>
      <c r="E7" s="2" t="s">
        <v>79</v>
      </c>
      <c r="F7" s="2" t="s">
        <v>80</v>
      </c>
      <c r="G7" s="2" t="s">
        <v>81</v>
      </c>
      <c r="H7" s="2" t="s">
        <v>82</v>
      </c>
      <c r="I7" s="2" t="s">
        <v>109</v>
      </c>
      <c r="J7" s="2" t="s">
        <v>94</v>
      </c>
      <c r="K7" s="2" t="s">
        <v>323</v>
      </c>
      <c r="L7" s="2" t="s">
        <v>324</v>
      </c>
      <c r="M7" s="24"/>
    </row>
    <row r="8" spans="1:13" ht="21" customHeight="1" x14ac:dyDescent="0.25">
      <c r="A8" s="56">
        <v>4</v>
      </c>
      <c r="B8" s="79" t="s">
        <v>375</v>
      </c>
      <c r="C8" s="80" t="s">
        <v>139</v>
      </c>
      <c r="D8" s="80">
        <v>300171022</v>
      </c>
      <c r="E8" s="81">
        <v>1590</v>
      </c>
      <c r="F8" s="81">
        <v>1590</v>
      </c>
      <c r="G8" s="81">
        <v>1099</v>
      </c>
      <c r="H8" s="81">
        <v>855</v>
      </c>
      <c r="I8" s="82">
        <v>39.200000000000003</v>
      </c>
      <c r="J8" s="81">
        <v>45000</v>
      </c>
      <c r="K8" s="71">
        <v>48101705</v>
      </c>
      <c r="L8" s="84">
        <v>0.25</v>
      </c>
      <c r="M8" s="24"/>
    </row>
    <row r="9" spans="1:13" ht="21" customHeight="1" x14ac:dyDescent="0.25">
      <c r="A9" s="56">
        <v>5</v>
      </c>
      <c r="B9" s="79" t="s">
        <v>376</v>
      </c>
      <c r="C9" s="80" t="s">
        <v>264</v>
      </c>
      <c r="D9" s="80">
        <v>300171032</v>
      </c>
      <c r="E9" s="81">
        <v>1625</v>
      </c>
      <c r="F9" s="81">
        <v>1625</v>
      </c>
      <c r="G9" s="81">
        <v>1120</v>
      </c>
      <c r="H9" s="81">
        <v>870</v>
      </c>
      <c r="I9" s="82">
        <v>39.200000000000003</v>
      </c>
      <c r="J9" s="81">
        <v>45000</v>
      </c>
      <c r="K9" s="71">
        <v>48101705</v>
      </c>
      <c r="L9" s="84">
        <v>0.25</v>
      </c>
      <c r="M9" s="24"/>
    </row>
    <row r="10" spans="1:13" ht="21" customHeight="1" x14ac:dyDescent="0.25">
      <c r="A10" s="56">
        <v>6</v>
      </c>
      <c r="B10" s="120" t="s">
        <v>377</v>
      </c>
      <c r="C10" s="80" t="s">
        <v>539</v>
      </c>
      <c r="D10" s="121">
        <v>3001150</v>
      </c>
      <c r="E10" s="81">
        <v>1510</v>
      </c>
      <c r="F10" s="81">
        <v>1510</v>
      </c>
      <c r="G10" s="81">
        <v>1042</v>
      </c>
      <c r="H10" s="81">
        <v>799</v>
      </c>
      <c r="I10" s="82">
        <v>39.200000000000003</v>
      </c>
      <c r="J10" s="122">
        <v>45000</v>
      </c>
      <c r="K10" s="71">
        <v>48101705</v>
      </c>
      <c r="L10" s="84">
        <v>0.25</v>
      </c>
      <c r="M10" s="24"/>
    </row>
    <row r="11" spans="1:13" ht="21" customHeight="1" x14ac:dyDescent="0.25">
      <c r="A11" s="56">
        <v>7</v>
      </c>
      <c r="B11" s="120" t="s">
        <v>378</v>
      </c>
      <c r="C11" s="80" t="s">
        <v>257</v>
      </c>
      <c r="D11" s="80">
        <v>3001701</v>
      </c>
      <c r="E11" s="81">
        <v>2077</v>
      </c>
      <c r="F11" s="81">
        <v>2077</v>
      </c>
      <c r="G11" s="81">
        <v>1435</v>
      </c>
      <c r="H11" s="81">
        <v>1115</v>
      </c>
      <c r="I11" s="82">
        <v>37.200000000000003</v>
      </c>
      <c r="J11" s="81">
        <v>55000</v>
      </c>
      <c r="K11" s="71">
        <v>48101705</v>
      </c>
      <c r="L11" s="84">
        <v>0.25</v>
      </c>
      <c r="M11" s="24"/>
    </row>
    <row r="12" spans="1:13" ht="21" customHeight="1" x14ac:dyDescent="0.25">
      <c r="A12" s="56">
        <v>8</v>
      </c>
      <c r="B12" s="79" t="s">
        <v>379</v>
      </c>
      <c r="C12" s="80" t="s">
        <v>140</v>
      </c>
      <c r="D12" s="80">
        <v>3001194</v>
      </c>
      <c r="E12" s="81">
        <v>1499</v>
      </c>
      <c r="F12" s="81">
        <v>1499</v>
      </c>
      <c r="G12" s="81">
        <v>1035</v>
      </c>
      <c r="H12" s="81">
        <v>799</v>
      </c>
      <c r="I12" s="82">
        <v>61.2</v>
      </c>
      <c r="J12" s="81">
        <v>45000</v>
      </c>
      <c r="K12" s="71">
        <v>48101705</v>
      </c>
      <c r="L12" s="84">
        <v>0.25</v>
      </c>
      <c r="M12" s="24"/>
    </row>
    <row r="13" spans="1:13" ht="60" x14ac:dyDescent="0.25">
      <c r="A13" s="26" t="s">
        <v>3</v>
      </c>
      <c r="B13" s="27" t="s">
        <v>129</v>
      </c>
      <c r="C13" s="2" t="s">
        <v>77</v>
      </c>
      <c r="D13" s="2" t="s">
        <v>7</v>
      </c>
      <c r="E13" s="2" t="s">
        <v>79</v>
      </c>
      <c r="F13" s="2" t="s">
        <v>80</v>
      </c>
      <c r="G13" s="2" t="s">
        <v>81</v>
      </c>
      <c r="H13" s="2" t="s">
        <v>82</v>
      </c>
      <c r="I13" s="2" t="s">
        <v>109</v>
      </c>
      <c r="J13" s="2" t="s">
        <v>94</v>
      </c>
      <c r="K13" s="2" t="s">
        <v>323</v>
      </c>
      <c r="L13" s="2" t="s">
        <v>324</v>
      </c>
      <c r="M13" s="24"/>
    </row>
    <row r="14" spans="1:13" ht="21" customHeight="1" x14ac:dyDescent="0.25">
      <c r="A14" s="56">
        <v>9</v>
      </c>
      <c r="B14" s="79" t="s">
        <v>380</v>
      </c>
      <c r="C14" s="80" t="s">
        <v>263</v>
      </c>
      <c r="D14" s="80">
        <v>3001700</v>
      </c>
      <c r="E14" s="81">
        <v>2212</v>
      </c>
      <c r="F14" s="81">
        <v>2212</v>
      </c>
      <c r="G14" s="81">
        <v>1525</v>
      </c>
      <c r="H14" s="81">
        <v>1185</v>
      </c>
      <c r="I14" s="82">
        <v>37.200000000000003</v>
      </c>
      <c r="J14" s="81">
        <v>59000</v>
      </c>
      <c r="K14" s="71">
        <v>48101705</v>
      </c>
      <c r="L14" s="84">
        <v>0.25</v>
      </c>
      <c r="M14" s="24"/>
    </row>
    <row r="15" spans="1:13" ht="21" customHeight="1" x14ac:dyDescent="0.25">
      <c r="A15" s="56">
        <v>10</v>
      </c>
      <c r="B15" s="120" t="s">
        <v>381</v>
      </c>
      <c r="C15" s="80" t="s">
        <v>541</v>
      </c>
      <c r="D15" s="80">
        <v>3001720</v>
      </c>
      <c r="E15" s="81">
        <v>2225</v>
      </c>
      <c r="F15" s="81">
        <v>2225</v>
      </c>
      <c r="G15" s="81">
        <v>1465</v>
      </c>
      <c r="H15" s="81">
        <v>1135</v>
      </c>
      <c r="I15" s="82">
        <v>37.200000000000003</v>
      </c>
      <c r="J15" s="81">
        <v>59000</v>
      </c>
      <c r="K15" s="71">
        <v>48101705</v>
      </c>
      <c r="L15" s="84">
        <v>0.25</v>
      </c>
      <c r="M15" s="24"/>
    </row>
    <row r="16" spans="1:13" ht="21" customHeight="1" x14ac:dyDescent="0.25">
      <c r="A16" s="23"/>
      <c r="B16" s="24"/>
      <c r="C16" s="24"/>
      <c r="D16" s="24"/>
      <c r="E16" s="24"/>
      <c r="F16" s="24"/>
      <c r="G16" s="24"/>
      <c r="H16" s="24"/>
      <c r="I16" s="24"/>
      <c r="J16" s="24"/>
      <c r="K16" s="24"/>
      <c r="L16" s="24"/>
      <c r="M16" s="24"/>
    </row>
    <row r="17" spans="1:13" ht="21" customHeight="1" x14ac:dyDescent="0.25">
      <c r="A17" s="23"/>
      <c r="B17" s="24"/>
      <c r="C17" s="48"/>
      <c r="D17" s="48"/>
      <c r="E17" s="44"/>
      <c r="F17" s="44"/>
      <c r="G17" s="44"/>
      <c r="H17" s="44"/>
      <c r="I17" s="45"/>
      <c r="J17" s="44"/>
      <c r="K17" s="46"/>
      <c r="L17" s="47"/>
      <c r="M17" s="24"/>
    </row>
    <row r="22" spans="1:13" x14ac:dyDescent="0.25">
      <c r="C22" t="s">
        <v>538</v>
      </c>
    </row>
  </sheetData>
  <phoneticPr fontId="9" type="noConversion"/>
  <pageMargins left="0.7" right="0.7" top="0.75" bottom="0.75" header="0.3" footer="0.3"/>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4AF7-638F-4818-937F-47522E668D1A}">
  <sheetPr>
    <tabColor theme="6"/>
  </sheetPr>
  <dimension ref="A1:AO104"/>
  <sheetViews>
    <sheetView showGridLines="0" zoomScaleNormal="100" workbookViewId="0">
      <selection activeCell="E8" sqref="E8:E9"/>
    </sheetView>
  </sheetViews>
  <sheetFormatPr defaultRowHeight="15" x14ac:dyDescent="0.25"/>
  <cols>
    <col min="1" max="1" width="16.42578125" style="29" customWidth="1"/>
    <col min="2" max="2" width="15.140625" style="29" customWidth="1"/>
    <col min="3" max="3" width="44.28515625" style="29" customWidth="1"/>
    <col min="4" max="4" width="26" style="29" customWidth="1"/>
    <col min="5" max="5" width="31.5703125" style="29" bestFit="1" customWidth="1"/>
    <col min="6" max="6" width="36.5703125" style="29" customWidth="1"/>
    <col min="7" max="7" width="23.42578125" customWidth="1"/>
    <col min="8" max="8" width="22.42578125" customWidth="1"/>
    <col min="9" max="9" width="27.42578125" style="29" customWidth="1"/>
    <col min="10" max="10" width="18.5703125" customWidth="1"/>
    <col min="11" max="11" width="18.5703125" bestFit="1" customWidth="1"/>
    <col min="12" max="17" width="18.5703125" customWidth="1"/>
    <col min="18" max="18" width="27.5703125" bestFit="1" customWidth="1"/>
    <col min="19" max="19" width="22.85546875" bestFit="1" customWidth="1"/>
    <col min="20" max="20" width="14.5703125" bestFit="1" customWidth="1"/>
    <col min="21" max="21" width="11.140625" bestFit="1" customWidth="1"/>
  </cols>
  <sheetData>
    <row r="1" spans="1:41" ht="23.25" x14ac:dyDescent="0.35">
      <c r="A1" s="13" t="s">
        <v>371</v>
      </c>
      <c r="B1" s="28"/>
      <c r="D1" s="43" t="s">
        <v>559</v>
      </c>
    </row>
    <row r="2" spans="1:41" ht="20.25" x14ac:dyDescent="0.3">
      <c r="A2" s="14" t="s">
        <v>98</v>
      </c>
      <c r="B2" s="28"/>
    </row>
    <row r="3" spans="1:41" s="31" customFormat="1" ht="90" x14ac:dyDescent="0.25">
      <c r="A3" s="18" t="s">
        <v>3</v>
      </c>
      <c r="B3" s="18" t="s">
        <v>1</v>
      </c>
      <c r="C3" s="18" t="s">
        <v>4</v>
      </c>
      <c r="D3" s="18" t="s">
        <v>99</v>
      </c>
      <c r="E3" s="18" t="s">
        <v>100</v>
      </c>
      <c r="F3" s="18" t="s">
        <v>126</v>
      </c>
      <c r="G3" s="18" t="s">
        <v>5</v>
      </c>
      <c r="H3" s="18" t="s">
        <v>7</v>
      </c>
      <c r="I3" s="18" t="s">
        <v>60</v>
      </c>
      <c r="J3" s="55" t="s">
        <v>368</v>
      </c>
      <c r="K3" s="55" t="s">
        <v>367</v>
      </c>
      <c r="L3" s="125" t="s">
        <v>501</v>
      </c>
      <c r="M3" s="125" t="s">
        <v>544</v>
      </c>
      <c r="N3" s="125" t="s">
        <v>545</v>
      </c>
      <c r="O3" s="99" t="s">
        <v>549</v>
      </c>
      <c r="P3" s="99" t="s">
        <v>550</v>
      </c>
      <c r="Q3" s="99" t="s">
        <v>551</v>
      </c>
      <c r="R3" s="18" t="s">
        <v>546</v>
      </c>
      <c r="S3" s="18" t="s">
        <v>325</v>
      </c>
      <c r="T3" s="18" t="s">
        <v>323</v>
      </c>
      <c r="U3" s="18" t="s">
        <v>324</v>
      </c>
      <c r="Z3" s="138"/>
      <c r="AA3" s="138"/>
      <c r="AB3" s="138"/>
      <c r="AC3" s="138"/>
      <c r="AD3" s="138"/>
      <c r="AE3" s="138"/>
      <c r="AF3" s="138"/>
      <c r="AG3" s="138"/>
      <c r="AH3" s="138"/>
      <c r="AI3" s="138"/>
      <c r="AJ3" s="138"/>
      <c r="AK3" s="138"/>
      <c r="AL3" s="138"/>
      <c r="AM3" s="138"/>
      <c r="AN3" s="138"/>
      <c r="AO3" s="138"/>
    </row>
    <row r="4" spans="1:41" s="30" customFormat="1" ht="25.5" x14ac:dyDescent="0.3">
      <c r="A4" s="128">
        <v>1</v>
      </c>
      <c r="B4" s="87" t="s">
        <v>11</v>
      </c>
      <c r="C4" s="87" t="s">
        <v>12</v>
      </c>
      <c r="D4" s="87" t="s">
        <v>13</v>
      </c>
      <c r="E4" s="139" t="s">
        <v>14</v>
      </c>
      <c r="F4" s="129"/>
      <c r="G4" s="130" t="s">
        <v>141</v>
      </c>
      <c r="H4" s="130" t="s">
        <v>142</v>
      </c>
      <c r="I4" s="130" t="s">
        <v>143</v>
      </c>
      <c r="J4" s="126">
        <f>K4*6</f>
        <v>744</v>
      </c>
      <c r="K4" s="127">
        <v>124</v>
      </c>
      <c r="L4" s="127">
        <v>15</v>
      </c>
      <c r="M4" s="127">
        <f>N4*6</f>
        <v>834</v>
      </c>
      <c r="N4" s="127">
        <f>K4+L4</f>
        <v>139</v>
      </c>
      <c r="O4" s="94">
        <v>14</v>
      </c>
      <c r="P4" s="94">
        <f>Q4*6</f>
        <v>918</v>
      </c>
      <c r="Q4" s="94">
        <f>N4+O4</f>
        <v>153</v>
      </c>
      <c r="R4" s="133" t="s">
        <v>15</v>
      </c>
      <c r="S4" s="74" t="s">
        <v>326</v>
      </c>
      <c r="T4" s="110" t="s">
        <v>346</v>
      </c>
      <c r="U4" s="111">
        <v>0.12</v>
      </c>
      <c r="Z4" s="138"/>
      <c r="AA4" s="138"/>
      <c r="AB4" s="138"/>
      <c r="AC4" s="138"/>
      <c r="AD4" s="138"/>
      <c r="AE4" s="138"/>
      <c r="AF4" s="138"/>
      <c r="AG4" s="138"/>
      <c r="AH4" s="138"/>
      <c r="AI4" s="138"/>
      <c r="AJ4" s="138"/>
      <c r="AK4" s="138"/>
      <c r="AL4" s="138"/>
      <c r="AM4" s="138"/>
      <c r="AN4" s="138"/>
      <c r="AO4" s="138"/>
    </row>
    <row r="5" spans="1:41" s="30" customFormat="1" ht="25.5" x14ac:dyDescent="0.3">
      <c r="A5" s="128">
        <v>2</v>
      </c>
      <c r="B5" s="87" t="s">
        <v>11</v>
      </c>
      <c r="C5" s="87" t="s">
        <v>12</v>
      </c>
      <c r="D5" s="87" t="s">
        <v>13</v>
      </c>
      <c r="E5" s="140"/>
      <c r="F5" s="131"/>
      <c r="G5" s="92" t="s">
        <v>144</v>
      </c>
      <c r="H5" s="92">
        <v>32304</v>
      </c>
      <c r="I5" s="92" t="s">
        <v>143</v>
      </c>
      <c r="J5" s="126">
        <f t="shared" ref="J5:J11" si="0">K5*6</f>
        <v>768</v>
      </c>
      <c r="K5" s="127">
        <v>128</v>
      </c>
      <c r="L5" s="127">
        <v>13</v>
      </c>
      <c r="M5" s="127">
        <f t="shared" ref="M5:M13" si="1">N5*6</f>
        <v>846</v>
      </c>
      <c r="N5" s="127">
        <f t="shared" ref="N5:N16" si="2">K5+L5</f>
        <v>141</v>
      </c>
      <c r="O5" s="94">
        <v>8</v>
      </c>
      <c r="P5" s="94">
        <f t="shared" ref="P5:P13" si="3">Q5*6</f>
        <v>894</v>
      </c>
      <c r="Q5" s="94">
        <f t="shared" ref="Q5:Q16" si="4">N5+O5</f>
        <v>149</v>
      </c>
      <c r="R5" s="133" t="s">
        <v>15</v>
      </c>
      <c r="S5" s="104" t="s">
        <v>327</v>
      </c>
      <c r="T5" s="134" t="s">
        <v>346</v>
      </c>
      <c r="U5" s="76">
        <v>0.12</v>
      </c>
    </row>
    <row r="6" spans="1:41" s="30" customFormat="1" ht="25.5" x14ac:dyDescent="0.3">
      <c r="A6" s="128">
        <v>3</v>
      </c>
      <c r="B6" s="87" t="s">
        <v>11</v>
      </c>
      <c r="C6" s="87" t="s">
        <v>12</v>
      </c>
      <c r="D6" s="87" t="s">
        <v>13</v>
      </c>
      <c r="E6" s="139" t="s">
        <v>16</v>
      </c>
      <c r="F6" s="129"/>
      <c r="G6" s="92" t="s">
        <v>145</v>
      </c>
      <c r="H6" s="92" t="s">
        <v>146</v>
      </c>
      <c r="I6" s="92" t="s">
        <v>143</v>
      </c>
      <c r="J6" s="126">
        <f t="shared" si="0"/>
        <v>582</v>
      </c>
      <c r="K6" s="127">
        <v>97</v>
      </c>
      <c r="L6" s="127">
        <v>15</v>
      </c>
      <c r="M6" s="127">
        <f t="shared" si="1"/>
        <v>672</v>
      </c>
      <c r="N6" s="127">
        <f t="shared" si="2"/>
        <v>112</v>
      </c>
      <c r="O6" s="94">
        <v>14</v>
      </c>
      <c r="P6" s="94">
        <f t="shared" si="3"/>
        <v>756</v>
      </c>
      <c r="Q6" s="94">
        <f t="shared" si="4"/>
        <v>126</v>
      </c>
      <c r="R6" s="133" t="s">
        <v>15</v>
      </c>
      <c r="S6" s="104" t="s">
        <v>326</v>
      </c>
      <c r="T6" s="134" t="s">
        <v>346</v>
      </c>
      <c r="U6" s="76">
        <v>0.12</v>
      </c>
    </row>
    <row r="7" spans="1:41" s="30" customFormat="1" ht="25.5" x14ac:dyDescent="0.3">
      <c r="A7" s="128">
        <v>4</v>
      </c>
      <c r="B7" s="87" t="s">
        <v>11</v>
      </c>
      <c r="C7" s="87" t="s">
        <v>12</v>
      </c>
      <c r="D7" s="87" t="s">
        <v>13</v>
      </c>
      <c r="E7" s="140"/>
      <c r="F7" s="131"/>
      <c r="G7" s="92" t="s">
        <v>147</v>
      </c>
      <c r="H7" s="92">
        <v>76069</v>
      </c>
      <c r="I7" s="92" t="s">
        <v>143</v>
      </c>
      <c r="J7" s="126">
        <v>690</v>
      </c>
      <c r="K7" s="127">
        <v>115</v>
      </c>
      <c r="L7" s="127">
        <v>10</v>
      </c>
      <c r="M7" s="127">
        <f t="shared" si="1"/>
        <v>750</v>
      </c>
      <c r="N7" s="127">
        <f t="shared" si="2"/>
        <v>125</v>
      </c>
      <c r="O7" s="94">
        <v>15.14</v>
      </c>
      <c r="P7" s="94">
        <f t="shared" si="3"/>
        <v>840.83999999999992</v>
      </c>
      <c r="Q7" s="94">
        <f t="shared" si="4"/>
        <v>140.13999999999999</v>
      </c>
      <c r="R7" s="133" t="s">
        <v>15</v>
      </c>
      <c r="S7" s="104" t="s">
        <v>326</v>
      </c>
      <c r="T7" s="105" t="s">
        <v>346</v>
      </c>
      <c r="U7" s="106">
        <v>0.12</v>
      </c>
    </row>
    <row r="8" spans="1:41" s="30" customFormat="1" ht="25.5" x14ac:dyDescent="0.3">
      <c r="A8" s="128">
        <v>5</v>
      </c>
      <c r="B8" s="87" t="s">
        <v>11</v>
      </c>
      <c r="C8" s="87" t="s">
        <v>12</v>
      </c>
      <c r="D8" s="87" t="s">
        <v>13</v>
      </c>
      <c r="E8" s="139" t="s">
        <v>17</v>
      </c>
      <c r="F8" s="129"/>
      <c r="G8" s="92" t="s">
        <v>148</v>
      </c>
      <c r="H8" s="92" t="s">
        <v>149</v>
      </c>
      <c r="I8" s="92" t="s">
        <v>143</v>
      </c>
      <c r="J8" s="126">
        <f t="shared" si="0"/>
        <v>882</v>
      </c>
      <c r="K8" s="127">
        <v>147</v>
      </c>
      <c r="L8" s="127">
        <v>15</v>
      </c>
      <c r="M8" s="127">
        <f t="shared" si="1"/>
        <v>972</v>
      </c>
      <c r="N8" s="127">
        <f t="shared" si="2"/>
        <v>162</v>
      </c>
      <c r="O8" s="94">
        <v>14</v>
      </c>
      <c r="P8" s="94">
        <f t="shared" si="3"/>
        <v>1056</v>
      </c>
      <c r="Q8" s="94">
        <f t="shared" si="4"/>
        <v>176</v>
      </c>
      <c r="R8" s="133" t="s">
        <v>15</v>
      </c>
      <c r="S8" s="104" t="s">
        <v>336</v>
      </c>
      <c r="T8" s="105" t="s">
        <v>346</v>
      </c>
      <c r="U8" s="106">
        <v>0.12</v>
      </c>
    </row>
    <row r="9" spans="1:41" s="30" customFormat="1" ht="38.25" x14ac:dyDescent="0.3">
      <c r="A9" s="128">
        <v>6</v>
      </c>
      <c r="B9" s="87" t="s">
        <v>11</v>
      </c>
      <c r="C9" s="87" t="s">
        <v>12</v>
      </c>
      <c r="D9" s="87" t="s">
        <v>13</v>
      </c>
      <c r="E9" s="140"/>
      <c r="F9" s="131"/>
      <c r="G9" s="92" t="s">
        <v>150</v>
      </c>
      <c r="H9" s="92">
        <v>76063</v>
      </c>
      <c r="I9" s="92" t="s">
        <v>143</v>
      </c>
      <c r="J9" s="126">
        <f t="shared" si="0"/>
        <v>954</v>
      </c>
      <c r="K9" s="127">
        <v>159</v>
      </c>
      <c r="L9" s="127">
        <v>10</v>
      </c>
      <c r="M9" s="127">
        <f t="shared" si="1"/>
        <v>1014</v>
      </c>
      <c r="N9" s="127">
        <f t="shared" si="2"/>
        <v>169</v>
      </c>
      <c r="O9" s="94">
        <v>15.14</v>
      </c>
      <c r="P9" s="94">
        <f t="shared" si="3"/>
        <v>1104.8399999999999</v>
      </c>
      <c r="Q9" s="94">
        <f t="shared" si="4"/>
        <v>184.14</v>
      </c>
      <c r="R9" s="133" t="s">
        <v>15</v>
      </c>
      <c r="S9" s="104" t="s">
        <v>326</v>
      </c>
      <c r="T9" s="105" t="s">
        <v>346</v>
      </c>
      <c r="U9" s="106">
        <v>0.12</v>
      </c>
    </row>
    <row r="10" spans="1:41" s="30" customFormat="1" ht="25.5" x14ac:dyDescent="0.3">
      <c r="A10" s="128">
        <v>7</v>
      </c>
      <c r="B10" s="87" t="s">
        <v>11</v>
      </c>
      <c r="C10" s="87" t="s">
        <v>12</v>
      </c>
      <c r="D10" s="87" t="s">
        <v>18</v>
      </c>
      <c r="E10" s="139" t="s">
        <v>14</v>
      </c>
      <c r="F10" s="131"/>
      <c r="G10" s="92" t="s">
        <v>364</v>
      </c>
      <c r="H10" s="92">
        <v>40309</v>
      </c>
      <c r="I10" s="92" t="s">
        <v>143</v>
      </c>
      <c r="J10" s="126">
        <v>642</v>
      </c>
      <c r="K10" s="127">
        <v>198.95</v>
      </c>
      <c r="L10" s="127">
        <v>15</v>
      </c>
      <c r="M10" s="127">
        <f t="shared" si="1"/>
        <v>1283.6999999999998</v>
      </c>
      <c r="N10" s="127">
        <f t="shared" si="2"/>
        <v>213.95</v>
      </c>
      <c r="O10" s="94">
        <v>14</v>
      </c>
      <c r="P10" s="94">
        <f t="shared" si="3"/>
        <v>1367.6999999999998</v>
      </c>
      <c r="Q10" s="94">
        <f t="shared" si="4"/>
        <v>227.95</v>
      </c>
      <c r="R10" s="133" t="s">
        <v>15</v>
      </c>
      <c r="S10" s="104" t="s">
        <v>326</v>
      </c>
      <c r="T10" s="105" t="s">
        <v>346</v>
      </c>
      <c r="U10" s="106">
        <v>0.12</v>
      </c>
    </row>
    <row r="11" spans="1:41" s="30" customFormat="1" ht="38.25" x14ac:dyDescent="0.3">
      <c r="A11" s="128">
        <v>8</v>
      </c>
      <c r="B11" s="87" t="s">
        <v>11</v>
      </c>
      <c r="C11" s="87" t="s">
        <v>12</v>
      </c>
      <c r="D11" s="87" t="s">
        <v>18</v>
      </c>
      <c r="E11" s="140"/>
      <c r="F11" s="131"/>
      <c r="G11" s="92" t="s">
        <v>303</v>
      </c>
      <c r="H11" s="92">
        <v>20257</v>
      </c>
      <c r="I11" s="92" t="s">
        <v>143</v>
      </c>
      <c r="J11" s="126">
        <f t="shared" si="0"/>
        <v>882</v>
      </c>
      <c r="K11" s="127">
        <v>147</v>
      </c>
      <c r="L11" s="127">
        <v>13</v>
      </c>
      <c r="M11" s="127">
        <f t="shared" si="1"/>
        <v>960</v>
      </c>
      <c r="N11" s="127">
        <f t="shared" si="2"/>
        <v>160</v>
      </c>
      <c r="O11" s="94">
        <v>8</v>
      </c>
      <c r="P11" s="94">
        <f t="shared" si="3"/>
        <v>1008</v>
      </c>
      <c r="Q11" s="94">
        <f t="shared" si="4"/>
        <v>168</v>
      </c>
      <c r="R11" s="133" t="s">
        <v>15</v>
      </c>
      <c r="S11" s="104" t="s">
        <v>327</v>
      </c>
      <c r="T11" s="105" t="s">
        <v>346</v>
      </c>
      <c r="U11" s="106">
        <v>0.12</v>
      </c>
    </row>
    <row r="12" spans="1:41" s="30" customFormat="1" ht="38.25" x14ac:dyDescent="0.3">
      <c r="A12" s="128">
        <v>9</v>
      </c>
      <c r="B12" s="87" t="s">
        <v>11</v>
      </c>
      <c r="C12" s="87" t="s">
        <v>12</v>
      </c>
      <c r="D12" s="87" t="s">
        <v>18</v>
      </c>
      <c r="E12" s="136" t="s">
        <v>16</v>
      </c>
      <c r="F12" s="132"/>
      <c r="G12" s="92" t="s">
        <v>365</v>
      </c>
      <c r="H12" s="92">
        <v>76065</v>
      </c>
      <c r="I12" s="92" t="s">
        <v>143</v>
      </c>
      <c r="J12" s="126">
        <v>1090.1999999999998</v>
      </c>
      <c r="K12" s="127">
        <v>181.7</v>
      </c>
      <c r="L12" s="127">
        <v>10</v>
      </c>
      <c r="M12" s="127">
        <f t="shared" si="1"/>
        <v>1150.1999999999998</v>
      </c>
      <c r="N12" s="127">
        <f t="shared" si="2"/>
        <v>191.7</v>
      </c>
      <c r="O12" s="94">
        <v>14</v>
      </c>
      <c r="P12" s="94">
        <f t="shared" si="3"/>
        <v>1234.1999999999998</v>
      </c>
      <c r="Q12" s="94">
        <f t="shared" si="4"/>
        <v>205.7</v>
      </c>
      <c r="R12" s="133" t="s">
        <v>15</v>
      </c>
      <c r="S12" s="104" t="s">
        <v>326</v>
      </c>
      <c r="T12" s="105" t="s">
        <v>346</v>
      </c>
      <c r="U12" s="106">
        <v>0.12</v>
      </c>
    </row>
    <row r="13" spans="1:41" s="30" customFormat="1" ht="38.25" x14ac:dyDescent="0.3">
      <c r="A13" s="128">
        <v>10</v>
      </c>
      <c r="B13" s="87" t="s">
        <v>11</v>
      </c>
      <c r="C13" s="87" t="s">
        <v>12</v>
      </c>
      <c r="D13" s="87" t="s">
        <v>18</v>
      </c>
      <c r="E13" s="137"/>
      <c r="F13" s="132"/>
      <c r="G13" s="92" t="s">
        <v>151</v>
      </c>
      <c r="H13" s="92" t="s">
        <v>152</v>
      </c>
      <c r="I13" s="92" t="s">
        <v>143</v>
      </c>
      <c r="J13" s="126">
        <v>948</v>
      </c>
      <c r="K13" s="127">
        <v>158</v>
      </c>
      <c r="L13" s="127">
        <v>12</v>
      </c>
      <c r="M13" s="127">
        <f t="shared" si="1"/>
        <v>1020</v>
      </c>
      <c r="N13" s="127">
        <f t="shared" si="2"/>
        <v>170</v>
      </c>
      <c r="O13" s="94">
        <v>14</v>
      </c>
      <c r="P13" s="94">
        <f t="shared" si="3"/>
        <v>1104</v>
      </c>
      <c r="Q13" s="94">
        <f t="shared" si="4"/>
        <v>184</v>
      </c>
      <c r="R13" s="133" t="s">
        <v>15</v>
      </c>
      <c r="S13" s="104" t="s">
        <v>337</v>
      </c>
      <c r="T13" s="105" t="s">
        <v>346</v>
      </c>
      <c r="U13" s="106">
        <v>0.12</v>
      </c>
    </row>
    <row r="14" spans="1:41" s="32" customFormat="1" ht="25.5" x14ac:dyDescent="0.25">
      <c r="A14" s="128">
        <v>11</v>
      </c>
      <c r="B14" s="87" t="s">
        <v>11</v>
      </c>
      <c r="C14" s="87" t="s">
        <v>12</v>
      </c>
      <c r="D14" s="87" t="s">
        <v>19</v>
      </c>
      <c r="E14" s="87" t="s">
        <v>14</v>
      </c>
      <c r="F14" s="87"/>
      <c r="G14" s="92" t="s">
        <v>290</v>
      </c>
      <c r="H14" s="92" t="s">
        <v>156</v>
      </c>
      <c r="I14" s="92" t="s">
        <v>157</v>
      </c>
      <c r="J14" s="126">
        <v>1824</v>
      </c>
      <c r="K14" s="127">
        <v>608</v>
      </c>
      <c r="L14" s="127">
        <v>12</v>
      </c>
      <c r="M14" s="127">
        <f>((L14/4)*12)+J14</f>
        <v>1860</v>
      </c>
      <c r="N14" s="127">
        <f t="shared" si="2"/>
        <v>620</v>
      </c>
      <c r="O14" s="94">
        <f>N14*0.03</f>
        <v>18.599999999999998</v>
      </c>
      <c r="P14" s="94">
        <f>(Q14/1000)*(12*250)</f>
        <v>1915.8000000000002</v>
      </c>
      <c r="Q14" s="94">
        <f t="shared" si="4"/>
        <v>638.6</v>
      </c>
      <c r="R14" s="133" t="s">
        <v>15</v>
      </c>
      <c r="S14" s="104" t="s">
        <v>327</v>
      </c>
      <c r="T14" s="105" t="s">
        <v>347</v>
      </c>
      <c r="U14" s="106">
        <v>0.12</v>
      </c>
    </row>
    <row r="15" spans="1:41" s="32" customFormat="1" ht="38.25" x14ac:dyDescent="0.25">
      <c r="A15" s="128">
        <v>12</v>
      </c>
      <c r="B15" s="87" t="s">
        <v>11</v>
      </c>
      <c r="C15" s="87" t="s">
        <v>12</v>
      </c>
      <c r="D15" s="87" t="s">
        <v>19</v>
      </c>
      <c r="E15" s="87" t="s">
        <v>16</v>
      </c>
      <c r="F15" s="87"/>
      <c r="G15" s="92" t="s">
        <v>153</v>
      </c>
      <c r="H15" s="92" t="s">
        <v>154</v>
      </c>
      <c r="I15" s="92" t="s">
        <v>155</v>
      </c>
      <c r="J15" s="126">
        <v>810</v>
      </c>
      <c r="K15" s="127">
        <v>540</v>
      </c>
      <c r="L15" s="127">
        <v>12</v>
      </c>
      <c r="M15" s="127">
        <f>((L15/4)*6)+J15</f>
        <v>828</v>
      </c>
      <c r="N15" s="127">
        <f t="shared" si="2"/>
        <v>552</v>
      </c>
      <c r="O15" s="94">
        <v>15</v>
      </c>
      <c r="P15" s="94">
        <f>(Q15/1000)*(6*250)</f>
        <v>850.49999999999989</v>
      </c>
      <c r="Q15" s="94">
        <f t="shared" si="4"/>
        <v>567</v>
      </c>
      <c r="R15" s="133" t="s">
        <v>15</v>
      </c>
      <c r="S15" s="104" t="s">
        <v>327</v>
      </c>
      <c r="T15" s="105" t="s">
        <v>347</v>
      </c>
      <c r="U15" s="106">
        <v>0.12</v>
      </c>
    </row>
    <row r="16" spans="1:41" s="32" customFormat="1" ht="38.25" x14ac:dyDescent="0.25">
      <c r="A16" s="128">
        <v>13</v>
      </c>
      <c r="B16" s="87" t="s">
        <v>11</v>
      </c>
      <c r="C16" s="87" t="s">
        <v>12</v>
      </c>
      <c r="D16" s="87" t="s">
        <v>19</v>
      </c>
      <c r="E16" s="87" t="s">
        <v>17</v>
      </c>
      <c r="F16" s="87"/>
      <c r="G16" s="92" t="s">
        <v>289</v>
      </c>
      <c r="H16" s="92">
        <v>20713</v>
      </c>
      <c r="I16" s="92" t="s">
        <v>271</v>
      </c>
      <c r="J16" s="126">
        <v>1670</v>
      </c>
      <c r="K16" s="127">
        <v>668</v>
      </c>
      <c r="L16" s="127">
        <v>12</v>
      </c>
      <c r="M16" s="127">
        <f>((L16/4)*10)+J16</f>
        <v>1700</v>
      </c>
      <c r="N16" s="127">
        <f t="shared" si="2"/>
        <v>680</v>
      </c>
      <c r="O16" s="94">
        <v>15</v>
      </c>
      <c r="P16" s="94">
        <f>(Q16/1000)*(10*250)</f>
        <v>1737.4999999999998</v>
      </c>
      <c r="Q16" s="94">
        <f t="shared" si="4"/>
        <v>695</v>
      </c>
      <c r="R16" s="133" t="s">
        <v>15</v>
      </c>
      <c r="S16" s="104" t="s">
        <v>327</v>
      </c>
      <c r="T16" s="105" t="s">
        <v>347</v>
      </c>
      <c r="U16" s="106">
        <v>0.12</v>
      </c>
    </row>
    <row r="17" spans="1:21" s="30" customFormat="1" ht="38.25" x14ac:dyDescent="0.3">
      <c r="A17" s="56">
        <v>14</v>
      </c>
      <c r="B17" s="87" t="s">
        <v>11</v>
      </c>
      <c r="C17" s="57" t="s">
        <v>20</v>
      </c>
      <c r="D17" s="57" t="s">
        <v>61</v>
      </c>
      <c r="E17" s="57" t="s">
        <v>21</v>
      </c>
      <c r="F17" s="57" t="s">
        <v>119</v>
      </c>
      <c r="G17" s="65" t="s">
        <v>158</v>
      </c>
      <c r="H17" s="65">
        <v>170401</v>
      </c>
      <c r="I17" s="65" t="s">
        <v>159</v>
      </c>
      <c r="J17" s="93">
        <v>146.39999999999998</v>
      </c>
      <c r="K17" s="94">
        <v>610</v>
      </c>
      <c r="L17" s="8"/>
      <c r="M17" s="8"/>
      <c r="N17" s="8"/>
      <c r="O17" s="8"/>
      <c r="P17" s="8"/>
      <c r="Q17" s="8"/>
      <c r="R17" s="69" t="s">
        <v>15</v>
      </c>
      <c r="S17" s="100" t="s">
        <v>337</v>
      </c>
      <c r="T17" s="102" t="s">
        <v>348</v>
      </c>
      <c r="U17" s="103">
        <v>0.12</v>
      </c>
    </row>
    <row r="18" spans="1:21" s="30" customFormat="1" ht="38.25" x14ac:dyDescent="0.3">
      <c r="A18" s="56">
        <v>15</v>
      </c>
      <c r="B18" s="87" t="s">
        <v>11</v>
      </c>
      <c r="C18" s="57" t="s">
        <v>20</v>
      </c>
      <c r="D18" s="57" t="s">
        <v>62</v>
      </c>
      <c r="E18" s="57" t="s">
        <v>21</v>
      </c>
      <c r="F18" s="57" t="s">
        <v>119</v>
      </c>
      <c r="G18" s="65" t="s">
        <v>160</v>
      </c>
      <c r="H18" s="65">
        <v>170404</v>
      </c>
      <c r="I18" s="65" t="s">
        <v>159</v>
      </c>
      <c r="J18" s="93">
        <v>123</v>
      </c>
      <c r="K18" s="94">
        <v>512.5</v>
      </c>
      <c r="L18" s="8"/>
      <c r="M18" s="8"/>
      <c r="N18" s="8"/>
      <c r="O18" s="8"/>
      <c r="P18" s="8"/>
      <c r="Q18" s="8"/>
      <c r="R18" s="69" t="s">
        <v>15</v>
      </c>
      <c r="S18" s="100" t="s">
        <v>337</v>
      </c>
      <c r="T18" s="102" t="s">
        <v>348</v>
      </c>
      <c r="U18" s="103">
        <v>0.12</v>
      </c>
    </row>
    <row r="19" spans="1:21" s="30" customFormat="1" ht="25.5" x14ac:dyDescent="0.3">
      <c r="A19" s="56">
        <v>16</v>
      </c>
      <c r="B19" s="87" t="s">
        <v>11</v>
      </c>
      <c r="C19" s="57" t="s">
        <v>20</v>
      </c>
      <c r="D19" s="57" t="s">
        <v>22</v>
      </c>
      <c r="E19" s="57" t="s">
        <v>21</v>
      </c>
      <c r="F19" s="57" t="s">
        <v>119</v>
      </c>
      <c r="G19" s="65" t="s">
        <v>161</v>
      </c>
      <c r="H19" s="65">
        <v>24005</v>
      </c>
      <c r="I19" s="65" t="s">
        <v>159</v>
      </c>
      <c r="J19" s="93">
        <v>242.39999999999998</v>
      </c>
      <c r="K19" s="94">
        <v>1010</v>
      </c>
      <c r="L19" s="8"/>
      <c r="M19" s="8"/>
      <c r="N19" s="8"/>
      <c r="O19" s="8"/>
      <c r="P19" s="8"/>
      <c r="Q19" s="8"/>
      <c r="R19" s="69" t="s">
        <v>15</v>
      </c>
      <c r="S19" s="100" t="s">
        <v>327</v>
      </c>
      <c r="T19" s="102" t="s">
        <v>348</v>
      </c>
      <c r="U19" s="103">
        <v>0.12</v>
      </c>
    </row>
    <row r="20" spans="1:21" s="30" customFormat="1" ht="25.5" x14ac:dyDescent="0.3">
      <c r="A20" s="56">
        <v>17</v>
      </c>
      <c r="B20" s="87" t="s">
        <v>11</v>
      </c>
      <c r="C20" s="57" t="s">
        <v>20</v>
      </c>
      <c r="D20" s="57" t="s">
        <v>22</v>
      </c>
      <c r="E20" s="57" t="s">
        <v>21</v>
      </c>
      <c r="F20" s="57" t="s">
        <v>119</v>
      </c>
      <c r="G20" s="65" t="s">
        <v>162</v>
      </c>
      <c r="H20" s="65">
        <v>24006</v>
      </c>
      <c r="I20" s="65" t="s">
        <v>163</v>
      </c>
      <c r="J20" s="93">
        <v>230.39999999999998</v>
      </c>
      <c r="K20" s="94">
        <v>1066.67</v>
      </c>
      <c r="L20" s="8"/>
      <c r="M20" s="8"/>
      <c r="N20" s="8"/>
      <c r="O20" s="8"/>
      <c r="P20" s="8"/>
      <c r="Q20" s="8"/>
      <c r="R20" s="69" t="s">
        <v>15</v>
      </c>
      <c r="S20" s="100" t="s">
        <v>327</v>
      </c>
      <c r="T20" s="102" t="s">
        <v>348</v>
      </c>
      <c r="U20" s="103">
        <v>0.12</v>
      </c>
    </row>
    <row r="21" spans="1:21" s="30" customFormat="1" ht="15.75" x14ac:dyDescent="0.3">
      <c r="A21" s="88">
        <v>18</v>
      </c>
      <c r="B21" s="87" t="s">
        <v>11</v>
      </c>
      <c r="C21" s="57" t="s">
        <v>20</v>
      </c>
      <c r="D21" s="57" t="s">
        <v>22</v>
      </c>
      <c r="E21" s="57" t="s">
        <v>21</v>
      </c>
      <c r="F21" s="87" t="s">
        <v>119</v>
      </c>
      <c r="G21" s="92"/>
      <c r="H21" s="92"/>
      <c r="I21" s="92"/>
      <c r="J21" s="93"/>
      <c r="K21" s="94"/>
      <c r="L21" s="42"/>
      <c r="M21" s="42"/>
      <c r="N21" s="42"/>
      <c r="O21" s="42"/>
      <c r="P21" s="42"/>
      <c r="Q21" s="42"/>
      <c r="R21" s="69" t="s">
        <v>15</v>
      </c>
      <c r="S21" s="100" t="s">
        <v>327</v>
      </c>
      <c r="T21" s="102" t="s">
        <v>348</v>
      </c>
      <c r="U21" s="103">
        <v>0.12</v>
      </c>
    </row>
    <row r="22" spans="1:21" s="30" customFormat="1" ht="25.5" x14ac:dyDescent="0.3">
      <c r="A22" s="56">
        <v>19</v>
      </c>
      <c r="B22" s="87" t="s">
        <v>11</v>
      </c>
      <c r="C22" s="57" t="s">
        <v>20</v>
      </c>
      <c r="D22" s="57" t="s">
        <v>22</v>
      </c>
      <c r="E22" s="57" t="s">
        <v>21</v>
      </c>
      <c r="F22" s="57" t="s">
        <v>119</v>
      </c>
      <c r="G22" s="65" t="s">
        <v>164</v>
      </c>
      <c r="H22" s="65">
        <v>24009</v>
      </c>
      <c r="I22" s="65" t="s">
        <v>272</v>
      </c>
      <c r="J22" s="93">
        <v>246</v>
      </c>
      <c r="K22" s="94">
        <v>1138.8900000000001</v>
      </c>
      <c r="L22" s="8"/>
      <c r="M22" s="8"/>
      <c r="N22" s="8"/>
      <c r="O22" s="8"/>
      <c r="P22" s="8"/>
      <c r="Q22" s="8"/>
      <c r="R22" s="69" t="s">
        <v>15</v>
      </c>
      <c r="S22" s="100" t="s">
        <v>327</v>
      </c>
      <c r="T22" s="102" t="s">
        <v>348</v>
      </c>
      <c r="U22" s="103">
        <v>0.12</v>
      </c>
    </row>
    <row r="23" spans="1:21" s="30" customFormat="1" ht="38.25" x14ac:dyDescent="0.3">
      <c r="A23" s="56">
        <v>20</v>
      </c>
      <c r="B23" s="87" t="s">
        <v>11</v>
      </c>
      <c r="C23" s="57" t="s">
        <v>20</v>
      </c>
      <c r="D23" s="57"/>
      <c r="E23" s="89" t="s">
        <v>23</v>
      </c>
      <c r="F23" s="57" t="s">
        <v>119</v>
      </c>
      <c r="G23" s="65" t="s">
        <v>166</v>
      </c>
      <c r="H23" s="65">
        <v>170403</v>
      </c>
      <c r="I23" s="65" t="s">
        <v>159</v>
      </c>
      <c r="J23" s="93">
        <v>137.39999999999998</v>
      </c>
      <c r="K23" s="94">
        <v>572.5</v>
      </c>
      <c r="L23" s="8"/>
      <c r="M23" s="8"/>
      <c r="N23" s="8"/>
      <c r="O23" s="8"/>
      <c r="P23" s="8"/>
      <c r="Q23" s="8"/>
      <c r="R23" s="69" t="s">
        <v>15</v>
      </c>
      <c r="S23" s="100" t="s">
        <v>337</v>
      </c>
      <c r="T23" s="102" t="s">
        <v>348</v>
      </c>
      <c r="U23" s="103">
        <v>0.12</v>
      </c>
    </row>
    <row r="24" spans="1:21" s="30" customFormat="1" ht="38.25" x14ac:dyDescent="0.3">
      <c r="A24" s="56">
        <v>21</v>
      </c>
      <c r="B24" s="87" t="s">
        <v>11</v>
      </c>
      <c r="C24" s="57" t="s">
        <v>20</v>
      </c>
      <c r="D24" s="57"/>
      <c r="E24" s="57" t="s">
        <v>24</v>
      </c>
      <c r="F24" s="57" t="s">
        <v>119</v>
      </c>
      <c r="G24" s="65" t="s">
        <v>167</v>
      </c>
      <c r="H24" s="65">
        <v>170405</v>
      </c>
      <c r="I24" s="65" t="s">
        <v>159</v>
      </c>
      <c r="J24" s="93">
        <v>139.80000000000001</v>
      </c>
      <c r="K24" s="94">
        <v>582.5</v>
      </c>
      <c r="L24" s="8"/>
      <c r="M24" s="8"/>
      <c r="N24" s="8"/>
      <c r="O24" s="8"/>
      <c r="P24" s="8"/>
      <c r="Q24" s="8"/>
      <c r="R24" s="69" t="s">
        <v>15</v>
      </c>
      <c r="S24" s="100" t="s">
        <v>337</v>
      </c>
      <c r="T24" s="102" t="s">
        <v>348</v>
      </c>
      <c r="U24" s="103">
        <v>0.12</v>
      </c>
    </row>
    <row r="25" spans="1:21" s="30" customFormat="1" ht="38.25" x14ac:dyDescent="0.3">
      <c r="A25" s="56">
        <v>22</v>
      </c>
      <c r="B25" s="87" t="s">
        <v>11</v>
      </c>
      <c r="C25" s="57" t="s">
        <v>20</v>
      </c>
      <c r="D25" s="57"/>
      <c r="E25" s="57" t="s">
        <v>24</v>
      </c>
      <c r="F25" s="57" t="s">
        <v>119</v>
      </c>
      <c r="G25" s="65" t="s">
        <v>168</v>
      </c>
      <c r="H25" s="65">
        <v>170402</v>
      </c>
      <c r="I25" s="65" t="s">
        <v>159</v>
      </c>
      <c r="J25" s="93">
        <v>142.19999999999999</v>
      </c>
      <c r="K25" s="94">
        <v>592.5</v>
      </c>
      <c r="L25" s="8"/>
      <c r="M25" s="8"/>
      <c r="N25" s="8"/>
      <c r="O25" s="8"/>
      <c r="P25" s="8"/>
      <c r="Q25" s="8"/>
      <c r="R25" s="69" t="s">
        <v>15</v>
      </c>
      <c r="S25" s="100" t="s">
        <v>337</v>
      </c>
      <c r="T25" s="102" t="s">
        <v>348</v>
      </c>
      <c r="U25" s="103">
        <v>0.12</v>
      </c>
    </row>
    <row r="26" spans="1:21" s="30" customFormat="1" ht="25.5" x14ac:dyDescent="0.3">
      <c r="A26" s="56">
        <v>23</v>
      </c>
      <c r="B26" s="87" t="s">
        <v>11</v>
      </c>
      <c r="C26" s="57" t="s">
        <v>20</v>
      </c>
      <c r="D26" s="57"/>
      <c r="E26" s="57" t="s">
        <v>25</v>
      </c>
      <c r="F26" s="57" t="s">
        <v>119</v>
      </c>
      <c r="G26" s="65" t="s">
        <v>169</v>
      </c>
      <c r="H26" s="65">
        <v>24015</v>
      </c>
      <c r="I26" s="65" t="s">
        <v>163</v>
      </c>
      <c r="J26" s="93">
        <v>252</v>
      </c>
      <c r="K26" s="94">
        <v>1166.67</v>
      </c>
      <c r="L26" s="8"/>
      <c r="M26" s="8"/>
      <c r="N26" s="8"/>
      <c r="O26" s="8"/>
      <c r="P26" s="8"/>
      <c r="Q26" s="8"/>
      <c r="R26" s="69" t="s">
        <v>15</v>
      </c>
      <c r="S26" s="100" t="s">
        <v>327</v>
      </c>
      <c r="T26" s="102" t="s">
        <v>348</v>
      </c>
      <c r="U26" s="103">
        <v>0.12</v>
      </c>
    </row>
    <row r="27" spans="1:21" s="30" customFormat="1" ht="25.5" x14ac:dyDescent="0.3">
      <c r="A27" s="56">
        <v>24</v>
      </c>
      <c r="B27" s="57" t="s">
        <v>11</v>
      </c>
      <c r="C27" s="90" t="s">
        <v>26</v>
      </c>
      <c r="D27" s="90" t="s">
        <v>26</v>
      </c>
      <c r="E27" s="90" t="s">
        <v>26</v>
      </c>
      <c r="F27" s="90"/>
      <c r="G27" s="65" t="s">
        <v>170</v>
      </c>
      <c r="H27" s="65">
        <v>400</v>
      </c>
      <c r="I27" s="65" t="s">
        <v>171</v>
      </c>
      <c r="J27" s="93">
        <v>940</v>
      </c>
      <c r="K27" s="94">
        <v>125.33</v>
      </c>
      <c r="L27" s="8"/>
      <c r="M27" s="8"/>
      <c r="N27" s="8"/>
      <c r="O27" s="8"/>
      <c r="P27" s="8"/>
      <c r="Q27" s="8"/>
      <c r="R27" s="69" t="s">
        <v>15</v>
      </c>
      <c r="S27" s="100" t="s">
        <v>327</v>
      </c>
      <c r="T27" s="102" t="s">
        <v>349</v>
      </c>
      <c r="U27" s="103">
        <v>0.12</v>
      </c>
    </row>
    <row r="28" spans="1:21" s="30" customFormat="1" ht="25.5" x14ac:dyDescent="0.3">
      <c r="A28" s="56">
        <v>25</v>
      </c>
      <c r="B28" s="57" t="s">
        <v>11</v>
      </c>
      <c r="C28" s="90" t="s">
        <v>26</v>
      </c>
      <c r="D28" s="90" t="s">
        <v>26</v>
      </c>
      <c r="E28" s="90" t="s">
        <v>26</v>
      </c>
      <c r="F28" s="90"/>
      <c r="G28" s="65" t="s">
        <v>274</v>
      </c>
      <c r="H28" s="65">
        <v>472</v>
      </c>
      <c r="I28" s="65" t="s">
        <v>143</v>
      </c>
      <c r="J28" s="93">
        <v>576</v>
      </c>
      <c r="K28" s="94">
        <v>96</v>
      </c>
      <c r="L28" s="8"/>
      <c r="M28" s="8"/>
      <c r="N28" s="8"/>
      <c r="O28" s="8"/>
      <c r="P28" s="8"/>
      <c r="Q28" s="8"/>
      <c r="R28" s="69" t="s">
        <v>15</v>
      </c>
      <c r="S28" s="100" t="s">
        <v>327</v>
      </c>
      <c r="T28" s="102" t="s">
        <v>349</v>
      </c>
      <c r="U28" s="103">
        <v>0.12</v>
      </c>
    </row>
    <row r="29" spans="1:21" s="30" customFormat="1" ht="15.75" x14ac:dyDescent="0.3">
      <c r="A29" s="56">
        <v>26</v>
      </c>
      <c r="B29" s="57" t="s">
        <v>27</v>
      </c>
      <c r="C29" s="90" t="s">
        <v>28</v>
      </c>
      <c r="D29" s="91" t="s">
        <v>29</v>
      </c>
      <c r="E29" s="90" t="s">
        <v>30</v>
      </c>
      <c r="F29" s="90" t="s">
        <v>120</v>
      </c>
      <c r="G29" s="65" t="s">
        <v>172</v>
      </c>
      <c r="H29" s="65" t="s">
        <v>173</v>
      </c>
      <c r="I29" s="65" t="s">
        <v>174</v>
      </c>
      <c r="J29" s="93">
        <f>K29*2</f>
        <v>76</v>
      </c>
      <c r="K29" s="94">
        <v>38</v>
      </c>
      <c r="L29" s="8"/>
      <c r="M29" s="8"/>
      <c r="N29" s="8"/>
      <c r="O29" s="8"/>
      <c r="P29" s="8"/>
      <c r="Q29" s="8"/>
      <c r="R29" s="69" t="s">
        <v>73</v>
      </c>
      <c r="S29" s="100" t="s">
        <v>185</v>
      </c>
      <c r="T29" s="102" t="s">
        <v>350</v>
      </c>
      <c r="U29" s="103">
        <v>0.12</v>
      </c>
    </row>
    <row r="30" spans="1:21" s="30" customFormat="1" ht="25.5" x14ac:dyDescent="0.3">
      <c r="A30" s="56">
        <v>27</v>
      </c>
      <c r="B30" s="57" t="s">
        <v>27</v>
      </c>
      <c r="C30" s="90" t="s">
        <v>28</v>
      </c>
      <c r="D30" s="90" t="s">
        <v>31</v>
      </c>
      <c r="E30" s="90" t="s">
        <v>30</v>
      </c>
      <c r="F30" s="90" t="s">
        <v>120</v>
      </c>
      <c r="G30" s="65" t="s">
        <v>175</v>
      </c>
      <c r="H30" s="65" t="s">
        <v>176</v>
      </c>
      <c r="I30" s="65" t="s">
        <v>177</v>
      </c>
      <c r="J30" s="93">
        <v>60</v>
      </c>
      <c r="K30" s="94">
        <v>37.5</v>
      </c>
      <c r="L30" s="8"/>
      <c r="M30" s="8"/>
      <c r="N30" s="8"/>
      <c r="O30" s="8"/>
      <c r="P30" s="8"/>
      <c r="Q30" s="8"/>
      <c r="R30" s="69" t="s">
        <v>73</v>
      </c>
      <c r="S30" s="100" t="s">
        <v>339</v>
      </c>
      <c r="T30" s="102" t="s">
        <v>350</v>
      </c>
      <c r="U30" s="103">
        <v>0.12</v>
      </c>
    </row>
    <row r="31" spans="1:21" s="30" customFormat="1" ht="38.25" x14ac:dyDescent="0.3">
      <c r="A31" s="56">
        <v>28</v>
      </c>
      <c r="B31" s="57" t="s">
        <v>11</v>
      </c>
      <c r="C31" s="90" t="s">
        <v>32</v>
      </c>
      <c r="D31" s="90" t="s">
        <v>32</v>
      </c>
      <c r="E31" s="90" t="s">
        <v>32</v>
      </c>
      <c r="F31" s="90" t="s">
        <v>121</v>
      </c>
      <c r="G31" s="65" t="s">
        <v>223</v>
      </c>
      <c r="H31" s="65">
        <v>520</v>
      </c>
      <c r="I31" s="65" t="s">
        <v>179</v>
      </c>
      <c r="J31" s="93">
        <v>395</v>
      </c>
      <c r="K31" s="94">
        <v>79</v>
      </c>
      <c r="L31" s="8"/>
      <c r="M31" s="8"/>
      <c r="N31" s="8"/>
      <c r="O31" s="8"/>
      <c r="P31" s="8"/>
      <c r="Q31" s="8"/>
      <c r="R31" s="69" t="s">
        <v>15</v>
      </c>
      <c r="S31" s="100" t="s">
        <v>338</v>
      </c>
      <c r="T31" s="102" t="s">
        <v>351</v>
      </c>
      <c r="U31" s="103">
        <v>0.12</v>
      </c>
    </row>
    <row r="32" spans="1:21" s="30" customFormat="1" ht="38.25" x14ac:dyDescent="0.3">
      <c r="A32" s="56">
        <v>29</v>
      </c>
      <c r="B32" s="57" t="s">
        <v>11</v>
      </c>
      <c r="C32" s="90" t="s">
        <v>33</v>
      </c>
      <c r="D32" s="90" t="s">
        <v>34</v>
      </c>
      <c r="E32" s="87" t="s">
        <v>35</v>
      </c>
      <c r="F32" s="87" t="s">
        <v>122</v>
      </c>
      <c r="G32" s="65" t="s">
        <v>266</v>
      </c>
      <c r="H32" s="65" t="s">
        <v>267</v>
      </c>
      <c r="I32" s="65" t="s">
        <v>268</v>
      </c>
      <c r="J32" s="93">
        <f>K32</f>
        <v>36</v>
      </c>
      <c r="K32" s="94">
        <v>36</v>
      </c>
      <c r="L32" s="8"/>
      <c r="M32" s="8"/>
      <c r="N32" s="8"/>
      <c r="O32" s="8"/>
      <c r="P32" s="8"/>
      <c r="Q32" s="8"/>
      <c r="R32" s="69" t="s">
        <v>15</v>
      </c>
      <c r="S32" s="100" t="s">
        <v>340</v>
      </c>
      <c r="T32" s="102" t="s">
        <v>352</v>
      </c>
      <c r="U32" s="103">
        <v>0.12</v>
      </c>
    </row>
    <row r="33" spans="1:21" s="30" customFormat="1" ht="51" x14ac:dyDescent="0.3">
      <c r="A33" s="56">
        <v>30</v>
      </c>
      <c r="B33" s="57" t="s">
        <v>11</v>
      </c>
      <c r="C33" s="90" t="s">
        <v>33</v>
      </c>
      <c r="D33" s="90" t="s">
        <v>123</v>
      </c>
      <c r="E33" s="90" t="s">
        <v>37</v>
      </c>
      <c r="F33" s="90" t="s">
        <v>122</v>
      </c>
      <c r="G33" s="65" t="s">
        <v>269</v>
      </c>
      <c r="H33" s="65">
        <v>1901001</v>
      </c>
      <c r="I33" s="65" t="s">
        <v>270</v>
      </c>
      <c r="J33" s="93">
        <f>((K33/1000)*900)</f>
        <v>51.003000000000007</v>
      </c>
      <c r="K33" s="94">
        <v>56.67</v>
      </c>
      <c r="L33" s="8"/>
      <c r="M33" s="8"/>
      <c r="N33" s="8"/>
      <c r="O33" s="8"/>
      <c r="P33" s="8"/>
      <c r="Q33" s="8"/>
      <c r="R33" s="69" t="s">
        <v>15</v>
      </c>
      <c r="S33" s="100"/>
      <c r="T33" s="102" t="s">
        <v>352</v>
      </c>
      <c r="U33" s="103">
        <v>0.12</v>
      </c>
    </row>
    <row r="34" spans="1:21" s="30" customFormat="1" ht="38.25" x14ac:dyDescent="0.3">
      <c r="A34" s="56">
        <v>31</v>
      </c>
      <c r="B34" s="95" t="s">
        <v>11</v>
      </c>
      <c r="C34" s="90" t="s">
        <v>502</v>
      </c>
      <c r="D34" s="95" t="s">
        <v>39</v>
      </c>
      <c r="E34" s="95" t="s">
        <v>38</v>
      </c>
      <c r="F34" s="95" t="s">
        <v>124</v>
      </c>
      <c r="G34" s="96"/>
      <c r="H34" s="96"/>
      <c r="I34" s="96"/>
      <c r="J34" s="97"/>
      <c r="K34" s="98"/>
      <c r="L34" s="8"/>
      <c r="M34" s="8"/>
      <c r="N34" s="8"/>
      <c r="O34" s="8"/>
      <c r="P34" s="8"/>
      <c r="Q34" s="8"/>
      <c r="R34" s="69" t="s">
        <v>15</v>
      </c>
      <c r="S34" s="100"/>
      <c r="T34" s="102"/>
      <c r="U34" s="103">
        <v>0.12</v>
      </c>
    </row>
    <row r="35" spans="1:21" s="30" customFormat="1" ht="38.25" x14ac:dyDescent="0.3">
      <c r="A35" s="56">
        <v>32</v>
      </c>
      <c r="B35" s="57" t="s">
        <v>40</v>
      </c>
      <c r="C35" s="90" t="s">
        <v>41</v>
      </c>
      <c r="D35" s="90" t="s">
        <v>36</v>
      </c>
      <c r="E35" s="90" t="s">
        <v>41</v>
      </c>
      <c r="F35" s="90" t="s">
        <v>125</v>
      </c>
      <c r="G35" s="65" t="s">
        <v>310</v>
      </c>
      <c r="H35" s="65">
        <v>441</v>
      </c>
      <c r="I35" s="65" t="s">
        <v>311</v>
      </c>
      <c r="J35" s="93">
        <v>80</v>
      </c>
      <c r="K35" s="94">
        <v>50</v>
      </c>
      <c r="L35" s="8"/>
      <c r="M35" s="8"/>
      <c r="N35" s="8"/>
      <c r="O35" s="8"/>
      <c r="P35" s="8"/>
      <c r="Q35" s="8"/>
      <c r="R35" s="69" t="s">
        <v>42</v>
      </c>
      <c r="S35" s="100"/>
      <c r="T35" s="102" t="s">
        <v>353</v>
      </c>
      <c r="U35" s="103">
        <v>0.12</v>
      </c>
    </row>
    <row r="36" spans="1:21" s="30" customFormat="1" ht="25.5" x14ac:dyDescent="0.3">
      <c r="A36" s="56">
        <v>33</v>
      </c>
      <c r="B36" s="70" t="s">
        <v>43</v>
      </c>
      <c r="C36" s="70" t="s">
        <v>44</v>
      </c>
      <c r="D36" s="70" t="s">
        <v>44</v>
      </c>
      <c r="E36" s="90" t="s">
        <v>45</v>
      </c>
      <c r="F36" s="70"/>
      <c r="G36" s="65" t="s">
        <v>296</v>
      </c>
      <c r="H36" s="65">
        <v>2901</v>
      </c>
      <c r="I36" s="65" t="s">
        <v>297</v>
      </c>
      <c r="J36" s="93">
        <v>1203</v>
      </c>
      <c r="K36" s="94">
        <v>401</v>
      </c>
      <c r="L36" s="8"/>
      <c r="M36" s="8"/>
      <c r="N36" s="8"/>
      <c r="O36" s="8"/>
      <c r="P36" s="8"/>
      <c r="Q36" s="8"/>
      <c r="R36" s="69" t="s">
        <v>46</v>
      </c>
      <c r="S36" s="100"/>
      <c r="T36" s="102" t="s">
        <v>345</v>
      </c>
      <c r="U36" s="103">
        <v>0.25</v>
      </c>
    </row>
    <row r="37" spans="1:21" s="30" customFormat="1" ht="25.5" x14ac:dyDescent="0.3">
      <c r="A37" s="56">
        <v>34</v>
      </c>
      <c r="B37" s="70" t="s">
        <v>43</v>
      </c>
      <c r="C37" s="70" t="s">
        <v>44</v>
      </c>
      <c r="D37" s="70" t="s">
        <v>44</v>
      </c>
      <c r="E37" s="90" t="s">
        <v>47</v>
      </c>
      <c r="F37" s="70"/>
      <c r="G37" s="65" t="s">
        <v>298</v>
      </c>
      <c r="H37" s="65">
        <v>2900</v>
      </c>
      <c r="I37" s="65" t="s">
        <v>299</v>
      </c>
      <c r="J37" s="93">
        <v>670</v>
      </c>
      <c r="K37" s="94">
        <v>335</v>
      </c>
      <c r="L37" s="8"/>
      <c r="M37" s="8"/>
      <c r="N37" s="8"/>
      <c r="O37" s="8"/>
      <c r="P37" s="8"/>
      <c r="Q37" s="8"/>
      <c r="R37" s="69" t="s">
        <v>46</v>
      </c>
      <c r="S37" s="100"/>
      <c r="T37" s="102" t="s">
        <v>345</v>
      </c>
      <c r="U37" s="103">
        <v>0.25</v>
      </c>
    </row>
    <row r="38" spans="1:21" x14ac:dyDescent="0.25">
      <c r="A38" s="56">
        <v>35</v>
      </c>
      <c r="B38" s="70" t="s">
        <v>43</v>
      </c>
      <c r="C38" s="70" t="s">
        <v>48</v>
      </c>
      <c r="D38" s="70" t="s">
        <v>48</v>
      </c>
      <c r="E38" s="90" t="s">
        <v>49</v>
      </c>
      <c r="F38" s="70"/>
      <c r="G38" s="65" t="s">
        <v>181</v>
      </c>
      <c r="H38" s="65">
        <v>5015</v>
      </c>
      <c r="I38" s="65" t="s">
        <v>182</v>
      </c>
      <c r="J38" s="94">
        <v>24</v>
      </c>
      <c r="K38" s="94">
        <v>24</v>
      </c>
      <c r="L38" s="8"/>
      <c r="M38" s="8"/>
      <c r="N38" s="8"/>
      <c r="O38" s="8"/>
      <c r="P38" s="8"/>
      <c r="Q38" s="8"/>
      <c r="R38" s="69" t="s">
        <v>46</v>
      </c>
      <c r="S38" s="100"/>
      <c r="T38" s="102">
        <v>52151505</v>
      </c>
      <c r="U38" s="103">
        <v>0.25</v>
      </c>
    </row>
    <row r="41" spans="1:21" x14ac:dyDescent="0.25">
      <c r="C41" s="33"/>
    </row>
    <row r="42" spans="1:21" x14ac:dyDescent="0.25">
      <c r="C42" s="33"/>
    </row>
    <row r="43" spans="1:21" x14ac:dyDescent="0.25">
      <c r="C43" s="33"/>
    </row>
    <row r="101" spans="1:18" x14ac:dyDescent="0.25">
      <c r="A101"/>
      <c r="B101"/>
      <c r="C101"/>
      <c r="D101"/>
      <c r="E101"/>
      <c r="F101"/>
      <c r="I101" s="34"/>
      <c r="J101" s="35"/>
      <c r="K101" s="35"/>
      <c r="L101" s="35"/>
      <c r="M101" s="35"/>
      <c r="N101" s="35"/>
      <c r="O101" s="35"/>
      <c r="P101" s="35"/>
      <c r="Q101" s="35"/>
      <c r="R101" s="35"/>
    </row>
    <row r="102" spans="1:18" x14ac:dyDescent="0.25">
      <c r="A102"/>
      <c r="B102"/>
      <c r="C102"/>
      <c r="D102"/>
      <c r="E102"/>
      <c r="F102"/>
      <c r="I102" s="36"/>
      <c r="J102" s="37"/>
      <c r="K102" s="37"/>
      <c r="L102" s="37"/>
      <c r="M102" s="37"/>
      <c r="N102" s="37"/>
      <c r="O102" s="37"/>
      <c r="P102" s="37"/>
      <c r="Q102" s="37"/>
      <c r="R102" s="37"/>
    </row>
    <row r="103" spans="1:18" x14ac:dyDescent="0.25">
      <c r="A103"/>
      <c r="B103"/>
      <c r="C103"/>
      <c r="D103"/>
      <c r="E103"/>
      <c r="F103"/>
      <c r="J103" s="37"/>
      <c r="K103" s="37"/>
      <c r="L103" s="37"/>
      <c r="M103" s="37"/>
      <c r="N103" s="37"/>
      <c r="O103" s="37"/>
      <c r="P103" s="37"/>
      <c r="Q103" s="37"/>
      <c r="R103" s="37"/>
    </row>
    <row r="104" spans="1:18" x14ac:dyDescent="0.25">
      <c r="A104"/>
      <c r="B104"/>
      <c r="C104"/>
      <c r="D104"/>
      <c r="E104"/>
      <c r="F104"/>
      <c r="J104" s="37"/>
      <c r="K104" s="37"/>
      <c r="L104" s="37"/>
      <c r="M104" s="37"/>
      <c r="N104" s="37"/>
      <c r="O104" s="37"/>
      <c r="P104" s="37"/>
      <c r="Q104" s="37"/>
      <c r="R104" s="37"/>
    </row>
  </sheetData>
  <protectedRanges>
    <protectedRange sqref="G4:Q38" name="Område1"/>
    <protectedRange sqref="S4:S6 S8:S10 S36:S38 S12:S34" name="Område4_1"/>
  </protectedRanges>
  <mergeCells count="6">
    <mergeCell ref="E12:E13"/>
    <mergeCell ref="Z3:AO4"/>
    <mergeCell ref="E4:E5"/>
    <mergeCell ref="E6:E7"/>
    <mergeCell ref="E8:E9"/>
    <mergeCell ref="E10:E11"/>
  </mergeCells>
  <pageMargins left="0.7" right="0.7" top="0.75" bottom="0.75" header="0.3" footer="0.3"/>
  <pageSetup paperSize="9" scale="23" orientation="portrait" r:id="rId1"/>
  <colBreaks count="1" manualBreakCount="1">
    <brk id="21" max="1048575" man="1"/>
  </colBreaks>
  <ignoredErrors>
    <ignoredError sqref="H32 H4:H9 T4:T18 H11 H13:H15 T19:T37" numberStoredAsText="1"/>
    <ignoredError sqref="J29:J33 J4:J9 J11 M4:N4 N5 N6:N16 M5:M16 P4:P16 Q4:Q16 O1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6D9C3-3BF3-47B7-AD4D-5912494162A7}">
  <sheetPr>
    <tabColor theme="6"/>
  </sheetPr>
  <dimension ref="A1:F10"/>
  <sheetViews>
    <sheetView showGridLines="0" zoomScaleNormal="100" workbookViewId="0">
      <selection activeCell="C1" sqref="C1"/>
    </sheetView>
  </sheetViews>
  <sheetFormatPr defaultRowHeight="15" x14ac:dyDescent="0.25"/>
  <cols>
    <col min="1" max="1" width="22.140625" customWidth="1"/>
    <col min="2" max="2" width="31" customWidth="1"/>
    <col min="3" max="3" width="27.85546875" customWidth="1"/>
    <col min="4" max="4" width="14" customWidth="1"/>
    <col min="5" max="5" width="17.5703125" customWidth="1"/>
    <col min="6" max="6" width="18.28515625" customWidth="1"/>
  </cols>
  <sheetData>
    <row r="1" spans="1:6" ht="23.25" x14ac:dyDescent="0.35">
      <c r="A1" s="13" t="s">
        <v>371</v>
      </c>
      <c r="C1" s="43" t="s">
        <v>559</v>
      </c>
    </row>
    <row r="2" spans="1:6" ht="20.25" x14ac:dyDescent="0.3">
      <c r="A2" s="14" t="s">
        <v>115</v>
      </c>
    </row>
    <row r="3" spans="1:6" ht="36" customHeight="1" x14ac:dyDescent="0.25">
      <c r="A3" s="18" t="s">
        <v>3</v>
      </c>
      <c r="B3" s="2" t="s">
        <v>84</v>
      </c>
      <c r="C3" s="2" t="s">
        <v>7</v>
      </c>
      <c r="D3" s="2" t="s">
        <v>78</v>
      </c>
      <c r="E3" s="2" t="s">
        <v>323</v>
      </c>
      <c r="F3" s="2" t="s">
        <v>324</v>
      </c>
    </row>
    <row r="4" spans="1:6" x14ac:dyDescent="0.25">
      <c r="A4" s="64">
        <v>1</v>
      </c>
      <c r="B4" s="72" t="s">
        <v>183</v>
      </c>
      <c r="C4" s="65">
        <v>3004008</v>
      </c>
      <c r="D4" s="66">
        <v>6000</v>
      </c>
      <c r="E4" s="85">
        <v>56111703</v>
      </c>
      <c r="F4" s="68">
        <v>0.25</v>
      </c>
    </row>
    <row r="5" spans="1:6" x14ac:dyDescent="0.25">
      <c r="A5" s="64">
        <v>2</v>
      </c>
      <c r="B5" s="72" t="s">
        <v>184</v>
      </c>
      <c r="C5" s="65">
        <v>3004017</v>
      </c>
      <c r="D5" s="66">
        <v>8000</v>
      </c>
      <c r="E5" s="85">
        <v>56111703</v>
      </c>
      <c r="F5" s="68">
        <v>0.25</v>
      </c>
    </row>
    <row r="6" spans="1:6" x14ac:dyDescent="0.25">
      <c r="A6" s="64">
        <v>3</v>
      </c>
      <c r="B6" s="72" t="s">
        <v>229</v>
      </c>
      <c r="C6" s="65">
        <v>3004012</v>
      </c>
      <c r="D6" s="66">
        <v>8000</v>
      </c>
      <c r="E6" s="85">
        <v>56111703</v>
      </c>
      <c r="F6" s="68">
        <v>0.25</v>
      </c>
    </row>
    <row r="7" spans="1:6" x14ac:dyDescent="0.25">
      <c r="A7" s="64">
        <v>4</v>
      </c>
      <c r="B7" s="72" t="s">
        <v>265</v>
      </c>
      <c r="C7" s="65">
        <v>3004002</v>
      </c>
      <c r="D7" s="66">
        <v>7000</v>
      </c>
      <c r="E7" s="85">
        <v>56111703</v>
      </c>
      <c r="F7" s="68">
        <v>0.25</v>
      </c>
    </row>
    <row r="8" spans="1:6" ht="38.25" x14ac:dyDescent="0.25">
      <c r="A8" s="64">
        <v>5</v>
      </c>
      <c r="B8" s="72" t="s">
        <v>306</v>
      </c>
      <c r="C8" s="65">
        <v>3004026</v>
      </c>
      <c r="D8" s="66">
        <v>10000</v>
      </c>
      <c r="E8" s="85">
        <v>56111703</v>
      </c>
      <c r="F8" s="68">
        <v>0.25</v>
      </c>
    </row>
    <row r="9" spans="1:6" ht="51" x14ac:dyDescent="0.25">
      <c r="A9" s="64">
        <v>6</v>
      </c>
      <c r="B9" s="72" t="s">
        <v>307</v>
      </c>
      <c r="C9" s="65">
        <v>3004025</v>
      </c>
      <c r="D9" s="66">
        <v>18000</v>
      </c>
      <c r="E9" s="85">
        <v>56111703</v>
      </c>
      <c r="F9" s="68">
        <v>0.25</v>
      </c>
    </row>
    <row r="10" spans="1:6" ht="51" x14ac:dyDescent="0.25">
      <c r="A10" s="64">
        <v>7</v>
      </c>
      <c r="B10" s="72" t="s">
        <v>308</v>
      </c>
      <c r="C10" s="65">
        <v>3004028</v>
      </c>
      <c r="D10" s="66">
        <v>25000</v>
      </c>
      <c r="E10" s="85">
        <v>56111703</v>
      </c>
      <c r="F10" s="68">
        <v>0.25</v>
      </c>
    </row>
  </sheetData>
  <sheetProtection insertRows="0"/>
  <protectedRanges>
    <protectedRange sqref="A4:D10" name="Område1"/>
  </protectedRanges>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67E0-607D-469F-BA4E-CD17DC6BAE3A}">
  <sheetPr>
    <tabColor theme="6"/>
  </sheetPr>
  <dimension ref="A1:F5"/>
  <sheetViews>
    <sheetView showGridLines="0" zoomScaleNormal="100" workbookViewId="0">
      <selection activeCell="I21" sqref="I21"/>
    </sheetView>
  </sheetViews>
  <sheetFormatPr defaultRowHeight="15" x14ac:dyDescent="0.25"/>
  <cols>
    <col min="1" max="1" width="22.5703125" customWidth="1"/>
    <col min="2" max="2" width="18.5703125" customWidth="1"/>
    <col min="3" max="3" width="35.5703125" customWidth="1"/>
    <col min="4" max="4" width="16.5703125" customWidth="1"/>
    <col min="5" max="5" width="17.85546875" customWidth="1"/>
    <col min="6" max="6" width="20.42578125" customWidth="1"/>
  </cols>
  <sheetData>
    <row r="1" spans="1:6" ht="23.25" x14ac:dyDescent="0.35">
      <c r="A1" s="13" t="s">
        <v>371</v>
      </c>
      <c r="C1" s="43" t="s">
        <v>559</v>
      </c>
    </row>
    <row r="2" spans="1:6" ht="20.25" x14ac:dyDescent="0.3">
      <c r="A2" s="14" t="s">
        <v>95</v>
      </c>
    </row>
    <row r="3" spans="1:6" ht="34.5" customHeight="1" x14ac:dyDescent="0.25">
      <c r="A3" s="2" t="s">
        <v>3</v>
      </c>
      <c r="B3" s="2" t="s">
        <v>0</v>
      </c>
      <c r="C3" s="2" t="s">
        <v>1</v>
      </c>
      <c r="D3" s="2" t="s">
        <v>86</v>
      </c>
      <c r="E3" s="2" t="s">
        <v>323</v>
      </c>
      <c r="F3" s="2" t="s">
        <v>324</v>
      </c>
    </row>
    <row r="4" spans="1:6" ht="25.5" x14ac:dyDescent="0.25">
      <c r="A4" s="69">
        <v>1</v>
      </c>
      <c r="B4" s="70" t="s">
        <v>10</v>
      </c>
      <c r="C4" s="57" t="s">
        <v>96</v>
      </c>
      <c r="D4" s="66">
        <v>100</v>
      </c>
      <c r="E4" s="71">
        <v>48101705</v>
      </c>
      <c r="F4" s="68">
        <v>0.25</v>
      </c>
    </row>
    <row r="5" spans="1:6" ht="25.5" x14ac:dyDescent="0.25">
      <c r="A5" s="69">
        <v>2</v>
      </c>
      <c r="B5" s="70" t="s">
        <v>2</v>
      </c>
      <c r="C5" s="57" t="s">
        <v>97</v>
      </c>
      <c r="D5" s="66">
        <v>399</v>
      </c>
      <c r="E5" s="71">
        <v>48101705</v>
      </c>
      <c r="F5" s="86">
        <v>0.25</v>
      </c>
    </row>
  </sheetData>
  <protectedRanges>
    <protectedRange sqref="D4:D5" name="Område1"/>
  </protectedRange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vt:i4>
      </vt:variant>
    </vt:vector>
  </HeadingPairs>
  <TitlesOfParts>
    <vt:vector size="12" baseType="lpstr">
      <vt:lpstr>Hyra och köp vattenautomater</vt:lpstr>
      <vt:lpstr>Underskåp vattenautomater</vt:lpstr>
      <vt:lpstr>Service vattenautomater</vt:lpstr>
      <vt:lpstr>Övrigt sortiment varor (vatten)</vt:lpstr>
      <vt:lpstr>Övriga automater (vatten)</vt:lpstr>
      <vt:lpstr>Hyra och köp kaffeautomater</vt:lpstr>
      <vt:lpstr>Varor (kaffe)</vt:lpstr>
      <vt:lpstr>Underskåp kaffeautomater</vt:lpstr>
      <vt:lpstr>Service kaffeautomater</vt:lpstr>
      <vt:lpstr>Övrigt sortiment varor (kaffe)</vt:lpstr>
      <vt:lpstr>Övriga automater (kaffe)</vt:lpstr>
      <vt:lpstr>'Varor (kaffe)'!Utskriftsområde</vt:lpstr>
    </vt:vector>
  </TitlesOfParts>
  <Company>Kammarkollegiet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JeBergh</dc:creator>
  <cp:lastModifiedBy>Stefan Persson</cp:lastModifiedBy>
  <dcterms:created xsi:type="dcterms:W3CDTF">2018-10-24T06:51:28Z</dcterms:created>
  <dcterms:modified xsi:type="dcterms:W3CDTF">2025-02-25T07:47:03Z</dcterms:modified>
</cp:coreProperties>
</file>