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Klienter och mobiltelefoner\3 Förvaltning Klienter\1 Avropa.se\Gemensamma dokument\Dynamisk rangordning\"/>
    </mc:Choice>
  </mc:AlternateContent>
  <xr:revisionPtr revIDLastSave="0" documentId="8_{AF809702-21E6-4816-A753-871B05066052}" xr6:coauthVersionLast="47" xr6:coauthVersionMax="47" xr10:uidLastSave="{00000000-0000-0000-0000-000000000000}"/>
  <bookViews>
    <workbookView xWindow="540" yWindow="465" windowWidth="27015" windowHeight="13020" xr2:uid="{00000000-000D-0000-FFFF-FFFF00000000}"/>
  </bookViews>
  <sheets>
    <sheet name="Klienter"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9" i="2" l="1"/>
  <c r="F88" i="2"/>
  <c r="H211" i="2"/>
  <c r="H212" i="2"/>
  <c r="H213" i="2"/>
  <c r="C135" i="2"/>
  <c r="C136" i="2"/>
  <c r="C137" i="2"/>
  <c r="C138" i="2"/>
  <c r="C140" i="2"/>
  <c r="C149" i="2"/>
  <c r="C154" i="2" s="1"/>
  <c r="C150" i="2"/>
  <c r="C151" i="2"/>
  <c r="C152" i="2"/>
  <c r="C163" i="2"/>
  <c r="C164" i="2"/>
  <c r="C165" i="2"/>
  <c r="C166" i="2"/>
  <c r="C168" i="2"/>
  <c r="AA174" i="2" l="1"/>
  <c r="AA176" i="2"/>
  <c r="AA177" i="2"/>
  <c r="AA179" i="2"/>
  <c r="AA182" i="2"/>
  <c r="AA184" i="2"/>
  <c r="AA186" i="2"/>
  <c r="AA187" i="2"/>
  <c r="AA190" i="2"/>
  <c r="AA193" i="2"/>
  <c r="AA194" i="2"/>
  <c r="AA195" i="2"/>
  <c r="AA198" i="2"/>
  <c r="AA199" i="2"/>
  <c r="AA200" i="2"/>
  <c r="AA201" i="2"/>
  <c r="AA202" i="2"/>
  <c r="AA203" i="2"/>
  <c r="AA206" i="2"/>
  <c r="AA208" i="2"/>
  <c r="AA209" i="2"/>
  <c r="AA211" i="2"/>
  <c r="AA214" i="2"/>
  <c r="AA216" i="2"/>
  <c r="AA217" i="2" l="1"/>
  <c r="AA196" i="2"/>
  <c r="AA189" i="2"/>
  <c r="AA210" i="2"/>
  <c r="AA192" i="2"/>
  <c r="AA185" i="2"/>
  <c r="AA178" i="2"/>
  <c r="AA213" i="2"/>
  <c r="AA191" i="2"/>
  <c r="AA188" i="2"/>
  <c r="AA181" i="2"/>
  <c r="AA215" i="2"/>
  <c r="AA212" i="2"/>
  <c r="AA205" i="2"/>
  <c r="AA183" i="2"/>
  <c r="AA180" i="2"/>
  <c r="AA173" i="2"/>
  <c r="AA218" i="2"/>
  <c r="AA207" i="2"/>
  <c r="AA204" i="2"/>
  <c r="AA197" i="2"/>
  <c r="AA175" i="2"/>
  <c r="AA172" i="2"/>
  <c r="AA171" i="2"/>
  <c r="D243" i="2"/>
  <c r="B94" i="1"/>
  <c r="C124" i="2"/>
  <c r="D124" i="2"/>
  <c r="E124" i="2"/>
  <c r="F124" i="2"/>
  <c r="G124" i="2"/>
  <c r="C123" i="2"/>
  <c r="D123" i="2"/>
  <c r="E123" i="2"/>
  <c r="F123" i="2"/>
  <c r="G123" i="2"/>
  <c r="C122" i="2"/>
  <c r="D122" i="2"/>
  <c r="E122" i="2"/>
  <c r="F122" i="2"/>
  <c r="G122" i="2"/>
  <c r="C121" i="2"/>
  <c r="D121" i="2"/>
  <c r="E121" i="2"/>
  <c r="F121" i="2"/>
  <c r="G121" i="2"/>
  <c r="B124" i="2"/>
  <c r="B123" i="2"/>
  <c r="B122" i="2"/>
  <c r="B121" i="2"/>
  <c r="C109" i="2"/>
  <c r="D109" i="2"/>
  <c r="E109" i="2"/>
  <c r="F109" i="2"/>
  <c r="G109" i="2"/>
  <c r="C108" i="2"/>
  <c r="D108" i="2"/>
  <c r="E108" i="2"/>
  <c r="F108" i="2"/>
  <c r="G108" i="2"/>
  <c r="C107" i="2"/>
  <c r="D107" i="2"/>
  <c r="E107" i="2"/>
  <c r="F107" i="2"/>
  <c r="G107" i="2"/>
  <c r="B109" i="2"/>
  <c r="B108" i="2"/>
  <c r="B107" i="2"/>
  <c r="B106" i="2"/>
  <c r="C92" i="2"/>
  <c r="D92" i="2"/>
  <c r="E92" i="2"/>
  <c r="F92" i="2"/>
  <c r="G92" i="2"/>
  <c r="B92" i="2"/>
  <c r="C91" i="2"/>
  <c r="D91" i="2"/>
  <c r="E91" i="2"/>
  <c r="F91" i="2"/>
  <c r="G91" i="2"/>
  <c r="B91" i="2"/>
  <c r="C90" i="2"/>
  <c r="D90" i="2"/>
  <c r="E90" i="2"/>
  <c r="F90" i="2"/>
  <c r="G90" i="2"/>
  <c r="B90" i="2"/>
  <c r="C89" i="2"/>
  <c r="D89" i="2"/>
  <c r="E89" i="2"/>
  <c r="F89" i="2"/>
  <c r="G89" i="2"/>
  <c r="B89" i="2"/>
  <c r="C70" i="2"/>
  <c r="D70" i="2"/>
  <c r="E70" i="2"/>
  <c r="F70" i="2"/>
  <c r="G70" i="2"/>
  <c r="B70" i="2"/>
  <c r="C69" i="2"/>
  <c r="D69" i="2"/>
  <c r="E69" i="2"/>
  <c r="F69" i="2"/>
  <c r="G69" i="2"/>
  <c r="B69" i="2"/>
  <c r="C68" i="2"/>
  <c r="D68" i="2"/>
  <c r="E68" i="2"/>
  <c r="F68" i="2"/>
  <c r="G68" i="2"/>
  <c r="B68" i="2"/>
  <c r="C67" i="2"/>
  <c r="D67" i="2"/>
  <c r="E67" i="2"/>
  <c r="F67" i="2"/>
  <c r="G67" i="2"/>
  <c r="B67" i="2"/>
  <c r="C46" i="2"/>
  <c r="D46" i="2"/>
  <c r="E46" i="2"/>
  <c r="F46" i="2"/>
  <c r="G46" i="2"/>
  <c r="B46" i="2"/>
  <c r="C45" i="2"/>
  <c r="D45" i="2"/>
  <c r="E45" i="2"/>
  <c r="F45" i="2"/>
  <c r="G45" i="2"/>
  <c r="B45" i="2"/>
  <c r="C44" i="2"/>
  <c r="D44" i="2"/>
  <c r="E44" i="2"/>
  <c r="F44" i="2"/>
  <c r="G44" i="2"/>
  <c r="B44" i="2"/>
  <c r="C43" i="2"/>
  <c r="D43" i="2"/>
  <c r="E43" i="2"/>
  <c r="F43" i="2"/>
  <c r="G43" i="2"/>
  <c r="B24" i="2"/>
  <c r="B23" i="2"/>
  <c r="C22" i="2"/>
  <c r="D22" i="2"/>
  <c r="E22" i="2"/>
  <c r="F22" i="2"/>
  <c r="G22" i="2"/>
  <c r="B22" i="2"/>
  <c r="C21" i="2"/>
  <c r="D21" i="2"/>
  <c r="E21" i="2"/>
  <c r="F21" i="2"/>
  <c r="G21" i="2"/>
  <c r="B21" i="2"/>
  <c r="B43" i="2"/>
  <c r="Q171" i="2"/>
  <c r="R171" i="2"/>
  <c r="S171" i="2"/>
  <c r="T171" i="2"/>
  <c r="U171" i="2"/>
  <c r="Q172" i="2"/>
  <c r="R172" i="2"/>
  <c r="S172" i="2"/>
  <c r="T172" i="2"/>
  <c r="U172" i="2"/>
  <c r="Q173" i="2"/>
  <c r="R173" i="2"/>
  <c r="S173" i="2"/>
  <c r="T173" i="2"/>
  <c r="U173" i="2"/>
  <c r="Q174" i="2"/>
  <c r="R174" i="2"/>
  <c r="S174" i="2"/>
  <c r="T174" i="2"/>
  <c r="U174" i="2"/>
  <c r="Q175" i="2"/>
  <c r="R175" i="2"/>
  <c r="S175" i="2"/>
  <c r="T175" i="2"/>
  <c r="U175" i="2"/>
  <c r="Q176" i="2"/>
  <c r="R176" i="2"/>
  <c r="S176" i="2"/>
  <c r="T176" i="2"/>
  <c r="U176" i="2"/>
  <c r="Q177" i="2"/>
  <c r="R177" i="2"/>
  <c r="S177" i="2"/>
  <c r="T177" i="2"/>
  <c r="U177" i="2"/>
  <c r="Q178" i="2"/>
  <c r="R178" i="2"/>
  <c r="S178" i="2"/>
  <c r="T178" i="2"/>
  <c r="U178" i="2"/>
  <c r="Q179" i="2"/>
  <c r="R179" i="2"/>
  <c r="S179" i="2"/>
  <c r="T179" i="2"/>
  <c r="U179" i="2"/>
  <c r="Q180" i="2"/>
  <c r="R180" i="2"/>
  <c r="S180" i="2"/>
  <c r="T180" i="2"/>
  <c r="U180" i="2"/>
  <c r="Q181" i="2"/>
  <c r="R181" i="2"/>
  <c r="S181" i="2"/>
  <c r="T181" i="2"/>
  <c r="U181" i="2"/>
  <c r="Q182" i="2"/>
  <c r="R182" i="2"/>
  <c r="S182" i="2"/>
  <c r="T182" i="2"/>
  <c r="U182" i="2"/>
  <c r="Q183" i="2"/>
  <c r="R183" i="2"/>
  <c r="S183" i="2"/>
  <c r="T183" i="2"/>
  <c r="U183" i="2"/>
  <c r="Q184" i="2"/>
  <c r="R184" i="2"/>
  <c r="S184" i="2"/>
  <c r="T184" i="2"/>
  <c r="U184" i="2"/>
  <c r="Q185" i="2"/>
  <c r="R185" i="2"/>
  <c r="S185" i="2"/>
  <c r="T185" i="2"/>
  <c r="U185" i="2"/>
  <c r="Q186" i="2"/>
  <c r="R186" i="2"/>
  <c r="S186" i="2"/>
  <c r="T186" i="2"/>
  <c r="U186" i="2"/>
  <c r="Q187" i="2"/>
  <c r="R187" i="2"/>
  <c r="S187" i="2"/>
  <c r="T187" i="2"/>
  <c r="U187" i="2"/>
  <c r="Q188" i="2"/>
  <c r="R188" i="2"/>
  <c r="S188" i="2"/>
  <c r="T188" i="2"/>
  <c r="U188" i="2"/>
  <c r="Q189" i="2"/>
  <c r="R189" i="2"/>
  <c r="S189" i="2"/>
  <c r="T189" i="2"/>
  <c r="U189" i="2"/>
  <c r="Q190" i="2"/>
  <c r="R190" i="2"/>
  <c r="S190" i="2"/>
  <c r="T190" i="2"/>
  <c r="U190" i="2"/>
  <c r="Q191" i="2"/>
  <c r="R191" i="2"/>
  <c r="S191" i="2"/>
  <c r="T191" i="2"/>
  <c r="U191" i="2"/>
  <c r="Q192" i="2"/>
  <c r="R192" i="2"/>
  <c r="S192" i="2"/>
  <c r="T192" i="2"/>
  <c r="U192" i="2"/>
  <c r="Q193" i="2"/>
  <c r="R193" i="2"/>
  <c r="S193" i="2"/>
  <c r="T193" i="2"/>
  <c r="U193" i="2"/>
  <c r="Q194" i="2"/>
  <c r="R194" i="2"/>
  <c r="S194" i="2"/>
  <c r="T194" i="2"/>
  <c r="U194" i="2"/>
  <c r="Q195" i="2"/>
  <c r="R195" i="2"/>
  <c r="S195" i="2"/>
  <c r="T195" i="2"/>
  <c r="U195" i="2"/>
  <c r="Q196" i="2"/>
  <c r="R196" i="2"/>
  <c r="S196" i="2"/>
  <c r="T196" i="2"/>
  <c r="U196" i="2"/>
  <c r="Q197" i="2"/>
  <c r="R197" i="2"/>
  <c r="S197" i="2"/>
  <c r="T197" i="2"/>
  <c r="U197" i="2"/>
  <c r="Q198" i="2"/>
  <c r="R198" i="2"/>
  <c r="S198" i="2"/>
  <c r="T198" i="2"/>
  <c r="U198" i="2"/>
  <c r="Q199" i="2"/>
  <c r="R199" i="2"/>
  <c r="S199" i="2"/>
  <c r="T199" i="2"/>
  <c r="U199" i="2"/>
  <c r="Q200" i="2"/>
  <c r="R200" i="2"/>
  <c r="S200" i="2"/>
  <c r="T200" i="2"/>
  <c r="U200" i="2"/>
  <c r="Q201" i="2"/>
  <c r="R201" i="2"/>
  <c r="S201" i="2"/>
  <c r="T201" i="2"/>
  <c r="U201" i="2"/>
  <c r="Q202" i="2"/>
  <c r="R202" i="2"/>
  <c r="S202" i="2"/>
  <c r="T202" i="2"/>
  <c r="U202" i="2"/>
  <c r="Q203" i="2"/>
  <c r="R203" i="2"/>
  <c r="S203" i="2"/>
  <c r="T203" i="2"/>
  <c r="U203" i="2"/>
  <c r="Q204" i="2"/>
  <c r="R204" i="2"/>
  <c r="S204" i="2"/>
  <c r="T204" i="2"/>
  <c r="U204" i="2"/>
  <c r="Q205" i="2"/>
  <c r="R205" i="2"/>
  <c r="S205" i="2"/>
  <c r="T205" i="2"/>
  <c r="U205" i="2"/>
  <c r="Q206" i="2"/>
  <c r="R206" i="2"/>
  <c r="S206" i="2"/>
  <c r="T206" i="2"/>
  <c r="U206" i="2"/>
  <c r="Q207" i="2"/>
  <c r="R207" i="2"/>
  <c r="S207" i="2"/>
  <c r="T207" i="2"/>
  <c r="U207" i="2"/>
  <c r="Q208" i="2"/>
  <c r="R208" i="2"/>
  <c r="S208" i="2"/>
  <c r="T208" i="2"/>
  <c r="U208" i="2"/>
  <c r="Q209" i="2"/>
  <c r="R209" i="2"/>
  <c r="S209" i="2"/>
  <c r="T209" i="2"/>
  <c r="U209" i="2"/>
  <c r="Q210" i="2"/>
  <c r="R210" i="2"/>
  <c r="S210" i="2"/>
  <c r="T210" i="2"/>
  <c r="U210" i="2"/>
  <c r="Q211" i="2"/>
  <c r="R211" i="2"/>
  <c r="S211" i="2"/>
  <c r="T211" i="2"/>
  <c r="U211" i="2"/>
  <c r="Q212" i="2"/>
  <c r="R212" i="2"/>
  <c r="S212" i="2"/>
  <c r="T212" i="2"/>
  <c r="U212" i="2"/>
  <c r="Q213" i="2"/>
  <c r="R213" i="2"/>
  <c r="S213" i="2"/>
  <c r="T213" i="2"/>
  <c r="U213" i="2"/>
  <c r="Q214" i="2"/>
  <c r="R214" i="2"/>
  <c r="S214" i="2"/>
  <c r="T214" i="2"/>
  <c r="U214" i="2"/>
  <c r="Q215" i="2"/>
  <c r="R215" i="2"/>
  <c r="S215" i="2"/>
  <c r="T215" i="2"/>
  <c r="U215" i="2"/>
  <c r="Q216" i="2"/>
  <c r="R216" i="2"/>
  <c r="S216" i="2"/>
  <c r="T216" i="2"/>
  <c r="U216" i="2"/>
  <c r="Q217" i="2"/>
  <c r="R217" i="2"/>
  <c r="S217" i="2"/>
  <c r="T217" i="2"/>
  <c r="U217" i="2"/>
  <c r="Q218" i="2"/>
  <c r="R218" i="2"/>
  <c r="S218" i="2"/>
  <c r="T218" i="2"/>
  <c r="U218"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172" i="2"/>
  <c r="P171" i="2"/>
  <c r="D166" i="2"/>
  <c r="E166" i="2"/>
  <c r="F166" i="2"/>
  <c r="G166" i="2"/>
  <c r="D165" i="2"/>
  <c r="E165" i="2"/>
  <c r="F165" i="2"/>
  <c r="G165" i="2"/>
  <c r="D164" i="2"/>
  <c r="E164" i="2"/>
  <c r="F164" i="2"/>
  <c r="G164" i="2"/>
  <c r="D163" i="2"/>
  <c r="E163" i="2"/>
  <c r="F163" i="2"/>
  <c r="G163" i="2"/>
  <c r="B163" i="2"/>
  <c r="B164" i="2"/>
  <c r="B165" i="2"/>
  <c r="B166" i="2"/>
  <c r="I170" i="2"/>
  <c r="P170" i="2" s="1"/>
  <c r="Q170" i="2"/>
  <c r="K170" i="2"/>
  <c r="R170" i="2" s="1"/>
  <c r="L170" i="2"/>
  <c r="S170" i="2" s="1"/>
  <c r="M170" i="2"/>
  <c r="T170" i="2" s="1"/>
  <c r="N170" i="2"/>
  <c r="U170" i="2" s="1"/>
  <c r="D150" i="2"/>
  <c r="E150" i="2"/>
  <c r="F150" i="2"/>
  <c r="G150" i="2"/>
  <c r="D151" i="2"/>
  <c r="E151" i="2"/>
  <c r="F151" i="2"/>
  <c r="G151" i="2"/>
  <c r="D152" i="2"/>
  <c r="E152" i="2"/>
  <c r="F152" i="2"/>
  <c r="G152" i="2"/>
  <c r="B152" i="2"/>
  <c r="B151" i="2"/>
  <c r="B150" i="2"/>
  <c r="D149" i="2"/>
  <c r="E149" i="2"/>
  <c r="F149" i="2"/>
  <c r="G149" i="2"/>
  <c r="D138" i="2"/>
  <c r="E138" i="2"/>
  <c r="F138" i="2"/>
  <c r="G138" i="2"/>
  <c r="D137" i="2"/>
  <c r="E137" i="2"/>
  <c r="F137" i="2"/>
  <c r="G137" i="2"/>
  <c r="D136" i="2"/>
  <c r="E136" i="2"/>
  <c r="F136" i="2"/>
  <c r="G136" i="2"/>
  <c r="B138" i="2"/>
  <c r="B137" i="2"/>
  <c r="B136" i="2"/>
  <c r="B135" i="2"/>
  <c r="D135" i="2"/>
  <c r="E135" i="2"/>
  <c r="F135" i="2"/>
  <c r="G135" i="2"/>
  <c r="P219" i="2" l="1"/>
  <c r="U219" i="2"/>
  <c r="T219" i="2"/>
  <c r="Q219" i="2"/>
  <c r="S219" i="2"/>
  <c r="R219" i="2"/>
  <c r="E168" i="2"/>
  <c r="B168" i="2"/>
  <c r="G168" i="2"/>
  <c r="F168" i="2"/>
  <c r="D168" i="2"/>
  <c r="G140" i="2"/>
  <c r="D140" i="2"/>
  <c r="F140" i="2"/>
  <c r="E140" i="2"/>
  <c r="B140" i="2"/>
  <c r="E154" i="2"/>
  <c r="D154" i="2"/>
  <c r="B154" i="2"/>
  <c r="G154" i="2"/>
  <c r="F154" i="2"/>
  <c r="C106" i="2"/>
  <c r="D106" i="2"/>
  <c r="E106" i="2"/>
  <c r="F106" i="2"/>
  <c r="G106" i="2"/>
  <c r="C24" i="2"/>
  <c r="D24" i="2"/>
  <c r="E24" i="2"/>
  <c r="F24" i="2"/>
  <c r="G24" i="2"/>
  <c r="C23" i="2"/>
  <c r="D23" i="2"/>
  <c r="E23" i="2"/>
  <c r="F23" i="2"/>
  <c r="G23" i="2"/>
  <c r="G126" i="2" l="1"/>
  <c r="D126" i="2"/>
  <c r="F126" i="2"/>
  <c r="C126" i="2"/>
  <c r="E126" i="2"/>
  <c r="B126" i="2"/>
  <c r="E94" i="2"/>
  <c r="D111" i="2"/>
  <c r="C111" i="2"/>
  <c r="B48" i="2"/>
  <c r="F111" i="2"/>
  <c r="G111" i="2"/>
  <c r="E111" i="2"/>
  <c r="B111" i="2"/>
  <c r="F94" i="2"/>
  <c r="D94" i="2"/>
  <c r="G94" i="2"/>
  <c r="C94" i="2"/>
  <c r="B94" i="2"/>
  <c r="E26" i="2"/>
  <c r="C26" i="2"/>
  <c r="G72" i="2"/>
  <c r="F26" i="2"/>
  <c r="C72" i="2"/>
  <c r="D72" i="2"/>
  <c r="F72" i="2"/>
  <c r="E72" i="2"/>
  <c r="B72" i="2"/>
  <c r="G26" i="2"/>
  <c r="D26" i="2"/>
  <c r="G48" i="2"/>
  <c r="B26" i="2"/>
  <c r="C48" i="2"/>
  <c r="F48" i="2"/>
  <c r="E48" i="2"/>
  <c r="D48" i="2"/>
  <c r="F221" i="2" l="1"/>
  <c r="D221" i="2"/>
  <c r="G221" i="2"/>
  <c r="C221" i="2"/>
  <c r="E221" i="2"/>
  <c r="B221" i="2"/>
  <c r="J226" i="2" s="1"/>
  <c r="G223" i="2" l="1"/>
  <c r="G224" i="2" s="1"/>
  <c r="F223" i="2"/>
  <c r="F224" i="2" s="1"/>
  <c r="C223" i="2"/>
  <c r="C224" i="2" s="1"/>
  <c r="B223" i="2"/>
  <c r="B224" i="2" s="1"/>
  <c r="E223" i="2"/>
  <c r="E224" i="2" s="1"/>
  <c r="D223" i="2"/>
  <c r="D224" i="2" s="1"/>
  <c r="E226" i="2" l="1"/>
  <c r="B226" i="2"/>
  <c r="F226" i="2"/>
  <c r="G226" i="2"/>
  <c r="C226" i="2"/>
  <c r="D226" i="2"/>
  <c r="D238" i="2" l="1"/>
  <c r="D237" i="2"/>
  <c r="D240" i="2"/>
  <c r="D241" i="2"/>
  <c r="D239" i="2"/>
  <c r="B239" i="2"/>
  <c r="B238" i="2"/>
  <c r="B237" i="2"/>
  <c r="B236" i="2"/>
  <c r="B241" i="2"/>
  <c r="B240" i="2"/>
  <c r="K123" i="1"/>
  <c r="L123" i="1"/>
  <c r="L128" i="1"/>
  <c r="K128" i="1"/>
  <c r="L127" i="1"/>
  <c r="K127" i="1"/>
  <c r="L126" i="1"/>
  <c r="K126" i="1"/>
  <c r="K125" i="1"/>
  <c r="L125" i="1"/>
  <c r="L124" i="1"/>
  <c r="K124" i="1"/>
  <c r="L139" i="1"/>
  <c r="K139" i="1"/>
  <c r="L138" i="1"/>
  <c r="K138" i="1"/>
  <c r="L136" i="1"/>
  <c r="K136" i="1"/>
  <c r="L134" i="1"/>
  <c r="K134" i="1"/>
  <c r="L146" i="1"/>
  <c r="K146" i="1"/>
  <c r="K145" i="1"/>
  <c r="L145" i="1"/>
  <c r="L122" i="1"/>
  <c r="K122" i="1"/>
  <c r="K121" i="1"/>
  <c r="L121" i="1"/>
  <c r="L120" i="1"/>
  <c r="K120" i="1"/>
  <c r="L119" i="1"/>
  <c r="K119" i="1"/>
  <c r="K133" i="1"/>
  <c r="L133" i="1"/>
  <c r="L132" i="1"/>
  <c r="K132" i="1"/>
  <c r="K131" i="1"/>
  <c r="L131" i="1"/>
  <c r="L130" i="1"/>
  <c r="K130" i="1"/>
  <c r="K129" i="1"/>
  <c r="L129" i="1"/>
  <c r="K144" i="1"/>
  <c r="L144" i="1"/>
  <c r="K143" i="1"/>
  <c r="L143" i="1"/>
  <c r="L142" i="1"/>
  <c r="K142" i="1"/>
  <c r="L141" i="1"/>
  <c r="K141" i="1"/>
  <c r="K140" i="1"/>
  <c r="L140" i="1"/>
  <c r="L151" i="1"/>
  <c r="K151" i="1"/>
  <c r="K150" i="1"/>
  <c r="L150" i="1"/>
  <c r="K149" i="1"/>
  <c r="L149" i="1"/>
  <c r="K148" i="1"/>
  <c r="L148" i="1"/>
  <c r="K147" i="1"/>
  <c r="L147" i="1"/>
  <c r="L118" i="1"/>
  <c r="K118" i="1"/>
  <c r="L116" i="1"/>
  <c r="K116" i="1"/>
  <c r="L112" i="1"/>
  <c r="K112" i="1"/>
  <c r="L115" i="1"/>
  <c r="K115" i="1"/>
  <c r="L114" i="1"/>
  <c r="K114" i="1"/>
  <c r="K113" i="1"/>
  <c r="L113" i="1"/>
  <c r="L111" i="1"/>
  <c r="K111" i="1"/>
  <c r="K110" i="1"/>
  <c r="L110" i="1"/>
  <c r="L109" i="1"/>
  <c r="K109" i="1"/>
  <c r="L117" i="1"/>
  <c r="K117" i="1"/>
  <c r="L135" i="1"/>
  <c r="K135" i="1"/>
  <c r="L154" i="1"/>
  <c r="K154" i="1"/>
  <c r="L152" i="1"/>
  <c r="K152" i="1"/>
  <c r="L137" i="1"/>
  <c r="L153" i="1"/>
  <c r="L107" i="1"/>
  <c r="L108" i="1"/>
  <c r="L98" i="1"/>
  <c r="L81" i="1"/>
  <c r="L99" i="1"/>
  <c r="L82" i="1"/>
  <c r="L100" i="1"/>
  <c r="L83" i="1"/>
  <c r="L97" i="1"/>
  <c r="L80" i="1"/>
  <c r="L90" i="1"/>
  <c r="L72" i="1"/>
  <c r="L91" i="1"/>
  <c r="L73" i="1"/>
  <c r="L71" i="1"/>
  <c r="L92" i="1"/>
  <c r="L74" i="1"/>
  <c r="L89" i="1"/>
  <c r="L64" i="1"/>
  <c r="L46" i="1"/>
  <c r="L28" i="1"/>
  <c r="J91" i="1"/>
  <c r="L65" i="1"/>
  <c r="L47" i="1"/>
  <c r="L29" i="1"/>
  <c r="J92" i="1"/>
  <c r="L66" i="1"/>
  <c r="L48" i="1"/>
  <c r="L30" i="1"/>
  <c r="K137" i="1"/>
  <c r="K153" i="1"/>
  <c r="L63" i="1"/>
  <c r="L45" i="1"/>
  <c r="L27" i="1"/>
  <c r="L55" i="1"/>
  <c r="L37" i="1"/>
  <c r="L56" i="1"/>
  <c r="L38" i="1"/>
  <c r="K108" i="1"/>
  <c r="K107" i="1"/>
  <c r="L57" i="1"/>
  <c r="L39" i="1"/>
  <c r="J89" i="1"/>
  <c r="L54" i="1"/>
  <c r="L36" i="1"/>
  <c r="J90" i="1"/>
  <c r="J81" i="1"/>
  <c r="J82" i="1"/>
  <c r="J83" i="1"/>
  <c r="J80" i="1"/>
  <c r="J74" i="1"/>
  <c r="J72" i="1"/>
  <c r="J55" i="1"/>
  <c r="J73" i="1"/>
  <c r="J56" i="1"/>
  <c r="J57" i="1"/>
  <c r="J71" i="1"/>
  <c r="J54" i="1"/>
  <c r="J64" i="1"/>
  <c r="J46" i="1"/>
  <c r="J65" i="1"/>
  <c r="J47" i="1"/>
  <c r="J45" i="1"/>
  <c r="J66" i="1"/>
  <c r="J48" i="1"/>
  <c r="J63" i="1"/>
  <c r="J30" i="1"/>
  <c r="J36" i="1"/>
  <c r="J39" i="1"/>
  <c r="J38" i="1"/>
  <c r="J29" i="1"/>
  <c r="J37" i="1"/>
  <c r="J28" i="1"/>
  <c r="J27" i="1"/>
  <c r="I166" i="1" l="1"/>
  <c r="I167" i="1"/>
  <c r="I168" i="1"/>
  <c r="F167" i="1"/>
  <c r="F168" i="1"/>
  <c r="E160" i="1" l="1"/>
  <c r="F166" i="1" l="1"/>
  <c r="F164" i="1" l="1"/>
  <c r="I164" i="1"/>
  <c r="I165" i="1"/>
  <c r="F165" i="1" l="1"/>
  <c r="D236" i="2" l="1"/>
  <c r="I163" i="1" s="1"/>
  <c r="F163" i="1"/>
  <c r="B229" i="2" l="1"/>
  <c r="B233" i="2" s="1"/>
  <c r="I11" i="1" s="1"/>
  <c r="E233" i="2"/>
  <c r="G161" i="1" s="1"/>
  <c r="B231" i="2" l="1"/>
  <c r="I9" i="1" s="1"/>
  <c r="B230" i="2"/>
  <c r="I8" i="1" s="1"/>
  <c r="I7" i="1"/>
  <c r="F157" i="1" s="1"/>
  <c r="B232" i="2"/>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
  <commentList>
    <comment ref="B19" authorId="0" shapeId="0" xr:uid="{FD1B1BD9-1F38-4BE7-B603-C9B13640CD3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EF7B3244-872D-4D52-AF20-169E0021CEE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9620DB2E-7BA9-452C-9944-B73DACD4B596}">
      <text>
        <r>
          <rPr>
            <b/>
            <sz val="9"/>
            <color indexed="81"/>
            <rFont val="Tahoma"/>
            <family val="2"/>
          </rPr>
          <t>Specifikation:</t>
        </r>
        <r>
          <rPr>
            <sz val="9"/>
            <color indexed="81"/>
            <rFont val="Tahoma"/>
            <family val="2"/>
          </rPr>
          <t xml:space="preserve">
• Skärm: 12,5 tum-13,5 tum, antireflex, upplösning minst 1920x1080
• Vikt: Högst 1,4 kg inklusive batteriet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Batterier ska klara minst 1000 laddningscykler med en återstående minimikapacitet på 75%.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  
</t>
        </r>
      </text>
    </comment>
    <comment ref="C26" authorId="1" shapeId="0" xr:uid="{888C3DA3-E75D-4431-A783-7491BDBB3646}">
      <text>
        <r>
          <rPr>
            <sz val="9"/>
            <color indexed="81"/>
            <rFont val="Tahoma"/>
            <family val="2"/>
          </rPr>
          <t xml:space="preserve">Ange eventuell önskad uppgradering till i7(8 gen.) /Ryzen 7 vPro, 16GB RAM-minne och 512GB SSD </t>
        </r>
      </text>
    </comment>
    <comment ref="D26" authorId="1" shapeId="0" xr:uid="{4BDEE091-E234-43D3-8F7E-6704E3662C1B}">
      <text>
        <r>
          <rPr>
            <sz val="9"/>
            <color indexed="81"/>
            <rFont val="Tahoma"/>
            <family val="2"/>
          </rPr>
          <t xml:space="preserve">Ange om ytterligare garantitid ska ingå, den totala garantitiden anges 
(grund 3 år ingår alltid)
</t>
        </r>
      </text>
    </comment>
    <comment ref="E26" authorId="1" shapeId="0" xr:uid="{9A6B2728-6F86-48A8-BD6D-FE5C5F7F9079}">
      <text>
        <r>
          <rPr>
            <sz val="9"/>
            <color indexed="81"/>
            <rFont val="Tahoma"/>
            <family val="2"/>
          </rPr>
          <t>Ange om dockningsstation ska ingå</t>
        </r>
      </text>
    </comment>
    <comment ref="F26" authorId="1" shapeId="0" xr:uid="{A950EA01-FDF2-443E-BCB7-B9E62EA748DC}">
      <text>
        <r>
          <rPr>
            <sz val="9"/>
            <color indexed="81"/>
            <rFont val="Tahoma"/>
            <family val="2"/>
          </rPr>
          <t xml:space="preserve">Ange om en extra strömadapter ska ingå utöver den som ingår
</t>
        </r>
      </text>
    </comment>
    <comment ref="G26" authorId="1" shapeId="0" xr:uid="{DE8E440F-5121-4F76-A7D3-3C09F7786A0C}">
      <text>
        <r>
          <rPr>
            <sz val="9"/>
            <color indexed="81"/>
            <rFont val="Tahoma"/>
            <family val="2"/>
          </rPr>
          <t xml:space="preserve">Ange om väska, fodral eller ryggsäck ska ingå
</t>
        </r>
      </text>
    </comment>
    <comment ref="H26" authorId="1" shapeId="0" xr:uid="{F8D65641-F225-4DC6-87C9-B0790856A43E}">
      <text>
        <r>
          <rPr>
            <sz val="9"/>
            <color indexed="81"/>
            <rFont val="Tahoma"/>
            <family val="2"/>
          </rPr>
          <t>Ange om sekretessfilter ska ingå</t>
        </r>
      </text>
    </comment>
    <comment ref="I26" authorId="1" shapeId="0" xr:uid="{29D77E8F-D349-4CAE-BEB4-D95539773730}">
      <text>
        <r>
          <rPr>
            <sz val="9"/>
            <color indexed="81"/>
            <rFont val="Tahoma"/>
            <family val="2"/>
          </rPr>
          <t>Ange om lås/stöldskydd med säkerhetskabel ska ingå</t>
        </r>
      </text>
    </comment>
    <comment ref="B33" authorId="1" shapeId="0" xr:uid="{FBEC98BF-66BF-4759-A047-24C1F119D1D3}">
      <text>
        <r>
          <rPr>
            <b/>
            <sz val="9"/>
            <color indexed="81"/>
            <rFont val="Tahoma"/>
            <family val="2"/>
          </rPr>
          <t>Specifikation:</t>
        </r>
        <r>
          <rPr>
            <sz val="9"/>
            <color indexed="81"/>
            <rFont val="Tahoma"/>
            <family val="2"/>
          </rPr>
          <t xml:space="preserve">
• Skärm: 14 tum-14,5 tum, antireflex, upplösning minst 1920x1080
• Vikt: Högst 1,6 kg inklusive batteriet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35" authorId="1" shapeId="0" xr:uid="{B35B8637-3DBA-48C4-9F66-9482FDA9B161}">
      <text>
        <r>
          <rPr>
            <sz val="9"/>
            <color indexed="81"/>
            <rFont val="Tahoma"/>
            <family val="2"/>
          </rPr>
          <t xml:space="preserve">Ange eventuell önskad uppgradering till i7(8 gen.) /Ryzen 7 vPro, 16GB RAM-minne och 512GB SSD </t>
        </r>
      </text>
    </comment>
    <comment ref="D35" authorId="1" shapeId="0" xr:uid="{6399A301-AE12-4F46-86D8-51D22F5B579E}">
      <text>
        <r>
          <rPr>
            <sz val="9"/>
            <color indexed="81"/>
            <rFont val="Tahoma"/>
            <family val="2"/>
          </rPr>
          <t xml:space="preserve">Ange om ytterligare garantitid ska ingå, den totala garantitiden anges 
(grund 3 år ingår alltid)
</t>
        </r>
      </text>
    </comment>
    <comment ref="E35" authorId="1" shapeId="0" xr:uid="{81902F08-1262-4476-9F98-959B2CABCCE7}">
      <text>
        <r>
          <rPr>
            <sz val="9"/>
            <color indexed="81"/>
            <rFont val="Tahoma"/>
            <family val="2"/>
          </rPr>
          <t>Ange om dockningsstation ska ingå</t>
        </r>
      </text>
    </comment>
    <comment ref="F35" authorId="1" shapeId="0" xr:uid="{FC6827DA-3B93-4C7B-912A-8413DFB0CA01}">
      <text>
        <r>
          <rPr>
            <sz val="9"/>
            <color indexed="81"/>
            <rFont val="Tahoma"/>
            <family val="2"/>
          </rPr>
          <t xml:space="preserve">Ange om en extra strömadapter ska ingå utöver den som ingår
</t>
        </r>
      </text>
    </comment>
    <comment ref="G35" authorId="1" shapeId="0" xr:uid="{1C080E96-13AA-4114-AFA6-88F7B3EFBB08}">
      <text>
        <r>
          <rPr>
            <sz val="9"/>
            <color indexed="81"/>
            <rFont val="Tahoma"/>
            <family val="2"/>
          </rPr>
          <t xml:space="preserve">Ange om väska, fodral eller ryggsäck ska ingå
</t>
        </r>
      </text>
    </comment>
    <comment ref="H35" authorId="1" shapeId="0" xr:uid="{033FA728-CC58-4FD0-B5AF-9C163C83F347}">
      <text>
        <r>
          <rPr>
            <sz val="9"/>
            <color indexed="81"/>
            <rFont val="Tahoma"/>
            <family val="2"/>
          </rPr>
          <t>Ange om sekretessfilter ska ingå</t>
        </r>
      </text>
    </comment>
    <comment ref="I35" authorId="1" shapeId="0" xr:uid="{AC4D4319-DFFE-48A8-BC8C-47F323754042}">
      <text>
        <r>
          <rPr>
            <sz val="9"/>
            <color indexed="81"/>
            <rFont val="Tahoma"/>
            <family val="2"/>
          </rPr>
          <t>Ange om lås/stöldskydd med säkerhetskabel ska ingå</t>
        </r>
      </text>
    </comment>
    <comment ref="B42" authorId="1" shapeId="0" xr:uid="{8E748AB6-2E75-4811-BE74-3521CC7FEC86}">
      <text>
        <r>
          <rPr>
            <b/>
            <sz val="9"/>
            <color indexed="81"/>
            <rFont val="Tahoma"/>
            <family val="2"/>
          </rPr>
          <t>Specifikation:</t>
        </r>
        <r>
          <rPr>
            <sz val="9"/>
            <color indexed="81"/>
            <rFont val="Tahoma"/>
            <family val="2"/>
          </rPr>
          <t xml:space="preserve">
• Skärm: 15,6 tum-16 tum, antireflex, upplösning minst 1920x1080
• Vikt: Högst 2 kg inklusive batteri
• Processor: Intel i5 8:e gen. /AMD Ryzen 5 vPRO eller likvärdig
• Hårddisk: minst 256 GB SSD
• RAM-minne: minst 8 GB 
• Svenskt tangentbord (integrerat, bakbelyst) med integrerad styrplatta för muspekare
• WiFi: Dual band med stöd för minst 802.11 n/ac 
• Integrerad Bluetooth: minst v. 5.0
• Integrerat nätverkskort: Gigabit Ethernet (RJ45 port integrerad eller adapter)
• Integrerad smartkortsläsare, SC kompatibel och Microsoft certifierad eller likvärdigt
• Trusted Plattform Module, TPM 2.0 eller senare
• Integrerad kamera och mikrofon, Hörlursutgång/mikrofoningång 3,5 mm 
• Minst en HDMI v 1.4 eller senare eller en DisplayPort
• Minst en USB-C v. 3.1 eller senare som kan ladda batteri i dator
• Minst två USB portar v. 3.1 eller senare
• Dockningsbar via varumärkesägarens egna USB-C docka eller likvärdigt
• Operativsystem: Windows 10 Pro 64-bit eller likvärdigt
• Batterier ska klara minst 1000 laddningscykler med en återstående minimikapacitet på 75%.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44" authorId="1" shapeId="0" xr:uid="{CEE9F830-08BB-4EAE-8217-E2BE66AFC3CD}">
      <text>
        <r>
          <rPr>
            <sz val="9"/>
            <color indexed="81"/>
            <rFont val="Tahoma"/>
            <family val="2"/>
          </rPr>
          <t xml:space="preserve">Ange eventuell önskad uppgradering  
Utökad: i7(8 gen.)/Ryzen 7 vPro, 16GB RAM-minne 
Avancerad: i7(8 gen.)/Ryzen 7 vPro, 32GB RAM-minne, 512 GB SSD
 </t>
        </r>
      </text>
    </comment>
    <comment ref="D44" authorId="1" shapeId="0" xr:uid="{B0715194-2DEA-4435-8BEC-CBCE5B91CB34}">
      <text>
        <r>
          <rPr>
            <sz val="9"/>
            <color indexed="81"/>
            <rFont val="Tahoma"/>
            <family val="2"/>
          </rPr>
          <t xml:space="preserve">Ange om ytterligare garantitid ska ingå, den totala garantitiden anges 
(grund 3 år ingår alltid)
</t>
        </r>
      </text>
    </comment>
    <comment ref="E44" authorId="1" shapeId="0" xr:uid="{69A02C34-4729-48B7-AFDA-8B59E58D9D5E}">
      <text>
        <r>
          <rPr>
            <sz val="9"/>
            <color indexed="81"/>
            <rFont val="Tahoma"/>
            <family val="2"/>
          </rPr>
          <t>Ange om dockningsstation ska ingå</t>
        </r>
      </text>
    </comment>
    <comment ref="F44" authorId="1" shapeId="0" xr:uid="{98DCD0F1-86D1-4CC7-A2A8-F30780E876E9}">
      <text>
        <r>
          <rPr>
            <sz val="9"/>
            <color indexed="81"/>
            <rFont val="Tahoma"/>
            <family val="2"/>
          </rPr>
          <t xml:space="preserve">Ange om en extra strömadapter ska ingå utöver den som ingår
</t>
        </r>
      </text>
    </comment>
    <comment ref="G44" authorId="1" shapeId="0" xr:uid="{2984CA15-4D94-4F33-95B2-51C7BAC1DF3E}">
      <text>
        <r>
          <rPr>
            <sz val="9"/>
            <color indexed="81"/>
            <rFont val="Tahoma"/>
            <family val="2"/>
          </rPr>
          <t xml:space="preserve">Ange om väska, fodral eller ryggsäck ska ingå
</t>
        </r>
      </text>
    </comment>
    <comment ref="H44" authorId="1" shapeId="0" xr:uid="{F86C50C6-E6C9-4AE1-86CC-5CDA3A78C077}">
      <text>
        <r>
          <rPr>
            <sz val="9"/>
            <color indexed="81"/>
            <rFont val="Tahoma"/>
            <family val="2"/>
          </rPr>
          <t>Ange om sekretessfilter ska ingå</t>
        </r>
      </text>
    </comment>
    <comment ref="I44" authorId="1" shapeId="0" xr:uid="{8A8DC5A2-56E2-43AB-9766-BDADCE163E68}">
      <text>
        <r>
          <rPr>
            <sz val="9"/>
            <color indexed="81"/>
            <rFont val="Tahoma"/>
            <family val="2"/>
          </rPr>
          <t>Ange om lås/stöldskydd med säkerhetskabel ska ingå</t>
        </r>
      </text>
    </comment>
    <comment ref="B51" authorId="1" shapeId="0" xr:uid="{6F37BC23-3139-4AE2-875B-5987E3E15CF5}">
      <text>
        <r>
          <rPr>
            <b/>
            <sz val="9"/>
            <color indexed="81"/>
            <rFont val="Tahoma"/>
            <family val="2"/>
          </rPr>
          <t>Specifikation:</t>
        </r>
        <r>
          <rPr>
            <sz val="9"/>
            <color indexed="81"/>
            <rFont val="Tahoma"/>
            <family val="2"/>
          </rPr>
          <t xml:space="preserve">
• Skärm: 12-14 tum, antireflex, upplösning minst 1920x1080
• Vikt: Högst 1,4 kg inklusive batteri
• Processor: Intel i5 7:e gen. /AMD Ryzen 5 vPRO eller likvärdig
• Hårddisk: minst 256 GB SSD
• RAM-minne: minst 8 GB
• Svenskt tangentbord, integrerat, bakbelyst och avtagbart 
• Aktiv penna, laddningsbar med skriv och pekskärmsfunktionalitet anpassad till tillverkarens 2-i-1 dator
• WiFi:  stöd för minst 802.11 n/ac
• Trusted Plattform Module, TPM 2.0 eller senare
• Integrerad bluetooth: minst v. 4.2
• Integrerad kamera och mikrofon
• Integrerat WWAN 4G
• Minst två portar varav minst en USB-C v. 3.1 eller senare
• Ska vara dockningsbar via varumärkesägarens egna USB-C docka eller likvärdigt
• Operativsystem: Windows 10 Pro 64-bit eller likvärdigt 
• Integrerad smartkortläsare SC kompatiblel och Microsoft certifierad eller likvärdigt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text>
    </comment>
    <comment ref="C53" authorId="1" shapeId="0" xr:uid="{740DFD0E-B3A7-48EA-93A0-54CB0EEDDA52}">
      <text>
        <r>
          <rPr>
            <sz val="9"/>
            <color indexed="81"/>
            <rFont val="Tahoma"/>
            <family val="2"/>
          </rPr>
          <t>Ange eventuell önskad uppgradering till 
i7(7 gen.) /Ryzen 7 vPro och 16GB RAM-minne</t>
        </r>
      </text>
    </comment>
    <comment ref="D53" authorId="1" shapeId="0" xr:uid="{78AF0D5A-C1C7-4246-BB65-6BCDAC5D922E}">
      <text>
        <r>
          <rPr>
            <sz val="9"/>
            <color indexed="81"/>
            <rFont val="Tahoma"/>
            <family val="2"/>
          </rPr>
          <t xml:space="preserve">Ange om ytterligare garantitid ska ingå, den totala garantitiden anges 
(grund 3 år ingår alltid)
</t>
        </r>
      </text>
    </comment>
    <comment ref="E53" authorId="1" shapeId="0" xr:uid="{F998C89A-0CD0-4ACA-9693-6A01187AE37D}">
      <text>
        <r>
          <rPr>
            <sz val="9"/>
            <color indexed="81"/>
            <rFont val="Tahoma"/>
            <family val="2"/>
          </rPr>
          <t>Ange om dockningsstation ska ingå</t>
        </r>
      </text>
    </comment>
    <comment ref="F53" authorId="1" shapeId="0" xr:uid="{FAC1CFD8-7149-48E7-88F3-B02AA3E48A3B}">
      <text>
        <r>
          <rPr>
            <sz val="9"/>
            <color indexed="81"/>
            <rFont val="Tahoma"/>
            <family val="2"/>
          </rPr>
          <t xml:space="preserve">Ange om en extra strömadapter ska ingå utöver den som ingår
</t>
        </r>
      </text>
    </comment>
    <comment ref="G53" authorId="1" shapeId="0" xr:uid="{8C3F7F2C-692A-4E75-A439-732F761FFD9E}">
      <text>
        <r>
          <rPr>
            <sz val="9"/>
            <color indexed="81"/>
            <rFont val="Tahoma"/>
            <family val="2"/>
          </rPr>
          <t xml:space="preserve">Ange om väska, fodral eller ryggsäck ska ingå
</t>
        </r>
      </text>
    </comment>
    <comment ref="H53" authorId="1" shapeId="0" xr:uid="{6FCAAF71-491C-4918-80F7-227DABC4FA3E}">
      <text>
        <r>
          <rPr>
            <sz val="9"/>
            <color indexed="81"/>
            <rFont val="Tahoma"/>
            <family val="2"/>
          </rPr>
          <t>Ange om sekretessfilter ska ingå</t>
        </r>
      </text>
    </comment>
    <comment ref="I53" authorId="1" shapeId="0" xr:uid="{CC993FFC-24E8-4A23-904D-F7FC15B40E1C}">
      <text>
        <r>
          <rPr>
            <sz val="9"/>
            <color indexed="81"/>
            <rFont val="Tahoma"/>
            <family val="2"/>
          </rPr>
          <t>Ange om lås/stöldskydd med säkerhetskabel ska ingå</t>
        </r>
      </text>
    </comment>
    <comment ref="B60" authorId="1" shapeId="0" xr:uid="{67C29E22-35DB-4ADB-8DB0-D5B139F07B2F}">
      <text>
        <r>
          <rPr>
            <b/>
            <sz val="9"/>
            <color indexed="81"/>
            <rFont val="Tahoma"/>
            <family val="2"/>
          </rPr>
          <t>Specifikation:</t>
        </r>
        <r>
          <rPr>
            <sz val="9"/>
            <color indexed="81"/>
            <rFont val="Tahoma"/>
            <family val="2"/>
          </rPr>
          <t xml:space="preserve">
• Skärm: minst 11,6 med upplösning minst 1366*768
- Vikt: Högst 1,6 kg inklusive batteri
- Processor: minst dubbelkärnig
- Hårddisk: minst 32 GB SSD
- RAM-minne: minst 4 GB
- Svenskt/nordiskt tangentbord integrerat med pekplatta eller likvärdigt
- WiFi: minst 802.11ac
- Integrerad Bluetooth: minst v. 4.2
- Integrerad kamera och mikrofon
- Hörlursutgång och mikrofoningång (kan vara kombinerat i en kontakt)
- Minst en USB 3.1 eller senare samt minst en USB-C 3.1 eller senare som kan ladda batteri i
dator
- Operativsystem: Chrome OS eller likvärdig
• Uppfyller kraven på energieffektivitet enligt Energy Star v. 6.1 för datorer eller likvärdigt. 
• Strömkablar och förpackningsmaterial är halogenfria, dvs. uppfylla kraven gällande gränsvärden för halogener enligt IEC 61249-2-21.
• Datorn uppfyller krav gällande gränsvärden för halogener enligt IEC 61249-2-21. 
• Datorn består till viss andel av återvunnet material samt andelen återvunnet material i datorn redovisas. 
• Förpackningsmaterialet består till viss andel av återvunnet material samt kunna återvinnas till minst 90 %.
</t>
        </r>
      </text>
    </comment>
    <comment ref="C62" authorId="1" shapeId="0" xr:uid="{0797E8B9-A2D3-4844-8438-B42166850FD0}">
      <text>
        <r>
          <rPr>
            <sz val="9"/>
            <color indexed="81"/>
            <rFont val="Tahoma"/>
            <family val="2"/>
          </rPr>
          <t>Ange eventuell önskad uppgradering till 
8 GB RAM-minne och 64 GB SSD</t>
        </r>
      </text>
    </comment>
    <comment ref="D62" authorId="1" shapeId="0" xr:uid="{E4C1AFA5-AEA1-4CC9-8D84-7B7CDE150A43}">
      <text>
        <r>
          <rPr>
            <sz val="9"/>
            <color indexed="81"/>
            <rFont val="Tahoma"/>
            <family val="2"/>
          </rPr>
          <t xml:space="preserve">Ange om en extra strömadapter ska ingå utöver den som ingår
</t>
        </r>
      </text>
    </comment>
    <comment ref="E62" authorId="1" shapeId="0" xr:uid="{0FD76DD6-1118-46A2-9DCA-2E682C88A82E}">
      <text>
        <r>
          <rPr>
            <sz val="9"/>
            <color indexed="81"/>
            <rFont val="Tahoma"/>
            <family val="2"/>
          </rPr>
          <t xml:space="preserve">Ange om väska, fodral eller ryggsäck ska ingå
</t>
        </r>
      </text>
    </comment>
    <comment ref="B68" authorId="1" shapeId="0" xr:uid="{06D5F4BA-B9BB-41CE-BAD3-D31F262946D0}">
      <text>
        <r>
          <rPr>
            <b/>
            <sz val="9"/>
            <color indexed="81"/>
            <rFont val="Tahoma"/>
            <family val="2"/>
          </rPr>
          <t>Specifikation:</t>
        </r>
        <r>
          <rPr>
            <sz val="9"/>
            <color indexed="81"/>
            <rFont val="Tahoma"/>
            <family val="2"/>
          </rPr>
          <t xml:space="preserve">
• Typ: SFF eller mindre
• Processor: Intel i5 9:e gen. eller senare eller AMD Ryzen 5 vPRO eller likvärdig 
• Ram-minne: minst 16 GB med möjlighet att utöka 
• Hårddisk: minst 256 GB SSD 
• Nätverkskort: Gigabit Ethernet
• Optisk läsare, intern, DVDRW 
• Säkerhet: Trusted Plattform Module TPM 2.0 eller senare eller likvärdigt 
• Portar: HDMI eller DisplayPort samt minst 4 stycken USB 3.1 eller senare 
• Svenskt tangentbord, trådbundet, numerisk del 
• Mus, trådbunden, optisk avläsning, scrollfunktion
• Operativsystem: Windows 10 Pro 64-bit eller likvärdigt
• Datorn uppfyller kraven enligt TCO Certified bärbara datorer.  
• Datorn uppfyller kraven på energieffektivitet enligt Energy Star v. 6.1 för datorer.   
• Datorn uppfyller kraven gällande gränsvärden för halogener enligt iNEMI:s standard för ”low halogen in electronic products", se även IEC 61249-2-21.  
• Datorn innehåller inte PVC. Kravet inkluderar externa strömkablar och förpackningsmaterial. 
• Datorn består till viss andel av återvunnet material samt andelen återvunnet material i datorn kan redovisas. Förpackningsmaterialet till datorn består till viss andel av återvunnet material samt kan återvinnas till minst 90%</t>
        </r>
        <r>
          <rPr>
            <b/>
            <sz val="9"/>
            <color indexed="81"/>
            <rFont val="Tahoma"/>
            <family val="2"/>
          </rPr>
          <t>sff</t>
        </r>
      </text>
    </comment>
    <comment ref="C70" authorId="1" shapeId="0" xr:uid="{7F9C5AA8-E331-42DA-B40E-7F60F585E9F1}">
      <text>
        <r>
          <rPr>
            <sz val="9"/>
            <color indexed="81"/>
            <rFont val="Tahoma"/>
            <family val="2"/>
          </rPr>
          <t>Ange eventuell önskad uppgradering till 
i7(9 gen.) /Ryzen 7 vPro och 32 GB RAM-minne, SSD 512GB</t>
        </r>
      </text>
    </comment>
    <comment ref="D70" authorId="1" shapeId="0" xr:uid="{AA73F800-1CB7-44F9-9D1D-B6FB872973E3}">
      <text>
        <r>
          <rPr>
            <sz val="9"/>
            <color indexed="81"/>
            <rFont val="Tahoma"/>
            <family val="2"/>
          </rPr>
          <t xml:space="preserve">Ange om ytterligare garantitid ska ingå, den totala garantitiden anges 
(grund 3 år ingår alltid)
</t>
        </r>
      </text>
    </comment>
    <comment ref="E70" authorId="1" shapeId="0" xr:uid="{1C76461D-5A50-4D34-9A11-A03BEAC19567}">
      <text>
        <r>
          <rPr>
            <sz val="9"/>
            <color indexed="81"/>
            <rFont val="Tahoma"/>
            <family val="2"/>
          </rPr>
          <t>Ange om lås/stöldskydd med låsbox ska ingå</t>
        </r>
      </text>
    </comment>
    <comment ref="B77" authorId="1" shapeId="0" xr:uid="{7EF3B38F-B4CF-4FA5-B518-D6EEDE7DF3E9}">
      <text>
        <r>
          <rPr>
            <b/>
            <sz val="9"/>
            <color indexed="81"/>
            <rFont val="Tahoma"/>
            <family val="2"/>
          </rPr>
          <t xml:space="preserve">Specifikation:
</t>
        </r>
        <r>
          <rPr>
            <sz val="9"/>
            <color indexed="81"/>
            <rFont val="Tahoma"/>
            <family val="2"/>
          </rPr>
          <t>• Skärm: 23-25 tum, upplösning minst 1920x1080
• Antal färger: minst 16.7 Miljoner
• Ljusstyrka: minst 250 cd/m2
• Displayport (eller mini-DisplayPort) och HDMI.
Displayport v. 1.2 eller senare HDMI v 1.4 eller senare
• Minst en USB 3.0 eller senare
• Stativ med: höjdjustering, pivot, tilt och vridbarhet</t>
        </r>
        <r>
          <rPr>
            <b/>
            <sz val="9"/>
            <color indexed="81"/>
            <rFont val="Tahoma"/>
            <family val="2"/>
          </rPr>
          <t xml:space="preserve">
</t>
        </r>
        <r>
          <rPr>
            <sz val="9"/>
            <color indexed="81"/>
            <rFont val="Tahoma"/>
            <family val="2"/>
          </rPr>
          <t xml:space="preserve">
• Bildskärmen uppfyller kraven enligt TCO Certified bildskärmar. 
• Bildskärmen uppfyller kraven på energieffektivitet enligt Energy Star v. 7.1 bildskärmar.  
• Bildskärmen består till viss andel av återvunnet material samt andelen kan redovisas.  
• Förpackningsmaterialet till bildskärmen består till viss andel av återvunnet material samt kan återvinnas till minst 90 %.  
</t>
        </r>
      </text>
    </comment>
    <comment ref="C79" authorId="1" shapeId="0" xr:uid="{3C242746-9DE1-481C-833A-86FC9D41F44D}">
      <text>
        <r>
          <rPr>
            <sz val="9"/>
            <color indexed="81"/>
            <rFont val="Tahoma"/>
            <family val="2"/>
          </rPr>
          <t xml:space="preserve">Ange om ytterligare garantitid ska ingå, den totala garantitiden anges 
(grund 3 år ingår alltid)
</t>
        </r>
      </text>
    </comment>
    <comment ref="D79" authorId="1" shapeId="0" xr:uid="{3ED9DF56-B1D9-4743-8E59-7065E6B2A5AF}">
      <text>
        <r>
          <rPr>
            <sz val="9"/>
            <color indexed="81"/>
            <rFont val="Tahoma"/>
            <family val="2"/>
          </rPr>
          <t xml:space="preserve">Ange om sekretessfilter ska iingå 
</t>
        </r>
      </text>
    </comment>
    <comment ref="B86" authorId="1" shapeId="0" xr:uid="{45A9C2C6-38C1-4211-8063-E264F3267A26}">
      <text>
        <r>
          <rPr>
            <b/>
            <sz val="9"/>
            <color indexed="81"/>
            <rFont val="Tahoma"/>
            <family val="2"/>
          </rPr>
          <t xml:space="preserve">Specifikation:
</t>
        </r>
        <r>
          <rPr>
            <sz val="9"/>
            <color indexed="81"/>
            <rFont val="Tahoma"/>
            <family val="2"/>
          </rPr>
          <t xml:space="preserve">• Skärm: 26-28 tum, upplösning minst 2560*1440
• Antal färger: minst 16.7 Miljoner
• Ljusstyrka: minst 250 cd/m2
• Displayport (eller mini-DisplayPort) och HDMI.
Displayport v. 1.2 eller senare HDMI v 1.4 eller senare
• Minst en USB 3.0 eller senare
• Stativ med: höjdjustering, pivot, tilt och vridbarhet
• Bildskärmen uppfyller kraven enligt TCO Certified bildskärmar. 
• Bildskärmen uppfyller kraven på energieffektivitet enligt Energy Star v. 7.1 bildskärmar.  
• Bildskärmen består till viss andel av återvunnet material samt andelen kan redovisas.  
• Förpackningsmaterialet till bildskärmen består till viss andel av återvunnet material samt kan återvinnas till minst 90 %.  </t>
        </r>
      </text>
    </comment>
    <comment ref="C88" authorId="1" shapeId="0" xr:uid="{5A841B2B-1C5D-46B5-A121-0252929B0E8A}">
      <text>
        <r>
          <rPr>
            <sz val="9"/>
            <color indexed="81"/>
            <rFont val="Tahoma"/>
            <family val="2"/>
          </rPr>
          <t xml:space="preserve">Ange om ytterligare garantitid ska ingå, den totala garantitiden anges 
(grund 3 år ingår alltid)
</t>
        </r>
      </text>
    </comment>
    <comment ref="D88" authorId="1" shapeId="0" xr:uid="{4BF956DC-03DB-41BC-B021-E42A88E89FE0}">
      <text>
        <r>
          <rPr>
            <sz val="9"/>
            <color indexed="81"/>
            <rFont val="Tahoma"/>
            <family val="2"/>
          </rPr>
          <t xml:space="preserve">Ange om sekretessfilter ska iingå 
</t>
        </r>
      </text>
    </comment>
    <comment ref="B96" authorId="1" shapeId="0" xr:uid="{00269B6D-751F-4669-9F6F-E153E58FE646}">
      <text>
        <r>
          <rPr>
            <sz val="9"/>
            <color indexed="81"/>
            <rFont val="Tahoma"/>
            <family val="2"/>
          </rPr>
          <t>Ange antal produkter tjänsten beställs till alt.
antal timmar som beställs</t>
        </r>
      </text>
    </comment>
    <comment ref="G96" authorId="1" shapeId="0" xr:uid="{C26D5F03-5025-4E02-B03E-91FB3BCAAEBF}">
      <text>
        <r>
          <rPr>
            <sz val="9"/>
            <color indexed="81"/>
            <rFont val="Tahoma"/>
            <family val="2"/>
          </rPr>
          <t xml:space="preserve">Ange till vilken produkt tjänsten beställs
</t>
        </r>
      </text>
    </comment>
    <comment ref="C97" authorId="1" shapeId="0" xr:uid="{B5415250-4872-48F2-A71C-93363F0A5030}">
      <text>
        <r>
          <rPr>
            <sz val="9"/>
            <color indexed="81"/>
            <rFont val="Tahoma"/>
            <family val="2"/>
          </rPr>
          <t>Med etikett. 
Etiketten för stöldskyddet ska vara tillverkad i ett riv- och petsäkert material och ska appliceras med lim som omöjliggör borttagande utan synbar åverkan. Priset ska
inkludera allt avseende stöldskyddsmärkning (såsom etiketten, arbetet och registrering). Pris per hårdvara för denna tjänst gäller oavsett typ av klient eller tillbehör</t>
        </r>
      </text>
    </comment>
    <comment ref="C98" authorId="1" shapeId="0" xr:uid="{9AE9DA25-6C59-4D75-9F22-18A15A032063}">
      <text>
        <r>
          <rPr>
            <sz val="9"/>
            <color indexed="81"/>
            <rFont val="Tahoma"/>
            <family val="2"/>
          </rPr>
          <t>Ramavtalsleverantör hämtar uttjänt hårdvara och tillbehör hos kund och säkerställer att de rekonditioneras och säljs eller återvinnes. Information på lagringsmedia ska inte gå att återskapa. Kunden ska kunna välja om lagringsmedia ska raderas med Blancco eller likvärdigt eller förstöras. Ramavtalsleverantör ska för kund beskriva hur kunds information som lagrats i uttjänt produkt förstörs. Certifikat och intyg för hur uttjänta produkter tas omhand och återvinns på ett miljömässigt sätt samt hur information förstörs ska kunna uppvisas. Kund har rätt att erhålla ersättning för produkter som rekonditioneras och säljs vidare enligt överenskommelse mellan parterna. För hårdvara som inte kan rekonditioneras får ramavtalsleverantör ta ett pris per hårdvara för återtag, radering eller destruktion av lagringsmedia samt återvinning.
Pris gäller oavsett produkt samt även för uppackning och omhändertagande av emballage (inklusive miljöåtervinning).</t>
        </r>
      </text>
    </comment>
    <comment ref="C99" authorId="1" shapeId="0" xr:uid="{5AF05390-2D92-49B6-BAE5-99ACB25C9658}">
      <text>
        <r>
          <rPr>
            <sz val="9"/>
            <color indexed="81"/>
            <rFont val="Tahoma"/>
            <family val="2"/>
          </rPr>
          <t xml:space="preserve">För rådgivning gällande kryptering, antivirus och övriga IT-säkerhetsfrågor.
Säkerhetskonsulterna ska vara certifierade eller utbildade för säkerhetslösningar för klienter samt kunna flytande svenska i tal och skrift. Säkerhetskonsulterna ska minst ha gymnasieexamen från en utbildning som minst omfattar 2500 gymnasiepoäng. Säkerhetskonsulterna ska vidare arbetat minst 4 år som säkerhetskonsult och kunna arbeta helt självständigt. Pris per timme gäller oavsett
typ av klient. Konsulter med mindre erfarenhet får inte levereras till kund. Priset ska även gälla för säkerhetskonsulter som har mer erfarenhet än angivna minimikrav. Priset ska gälla på plats hos kund eller ramavtalsleverantören samt i övrigt enligt villkor i bilaga Allmänna villkor.
</t>
        </r>
      </text>
    </comment>
    <comment ref="C100" authorId="1" shapeId="0" xr:uid="{9E6AF491-5563-4DC8-860C-D68EA95DD8EF}">
      <text>
        <r>
          <rPr>
            <sz val="9"/>
            <color indexed="81"/>
            <rFont val="Tahoma"/>
            <family val="2"/>
          </rPr>
          <t>För exempelvis konfiguration, anpassning, installation, framtagande, hantering, pålägg och/eller förvaltning av image, BIOS och drivrutiner, rådgivning relaterat till anbudsområdet, analys av användarkrav, support, felsökning etc.
Teknikerna ska vara certifierade och/eller utbildade i tjänster till klienter samt arbetat minst 4 år med dessa tjänster och kunna arbeta helt självständigt. Tekniker ska kunna flytande svenska i tal och skrift. Tekniker ska minst ha gymnasieexamen från en utbildning som minst omfattar 2500 gymnasiepoäng. Pris per timme gäller oavsett typ av klient och tjänst. Konsulter med mindre erfarenhet får inte levereras till kund. Priset ska även gälla för tekniker som har mer erfarenhet än
angivna minimikrav gällande utbildning och yrkesverksam tid. Priset ska gälla på plats hos kund eller
ramavtalsleverantören samt i övrigt enligt villkor i bilaga Allmänna villkor. Priset gäller även för utbildning på plats hos kund.</t>
        </r>
      </text>
    </comment>
    <comment ref="H106" authorId="1" shapeId="0" xr:uid="{BC48F718-CD95-4522-AD93-35AAB6779A7C}">
      <text>
        <r>
          <rPr>
            <sz val="9"/>
            <color indexed="81"/>
            <rFont val="Tahoma"/>
            <family val="2"/>
          </rPr>
          <t>Ange vilken eventuell dator eller bildskärm tillbehöret beställs till.</t>
        </r>
      </text>
    </comment>
    <comment ref="C108" authorId="1" shapeId="0" xr:uid="{2496E406-17EC-4628-854F-EC9A662F810A}">
      <text>
        <r>
          <rPr>
            <sz val="9"/>
            <color indexed="81"/>
            <rFont val="Tahoma"/>
            <family val="2"/>
          </rPr>
          <t>Grå eller svart med handtag och axelrem
Bärbar dator 1, 2 och 2i1</t>
        </r>
      </text>
    </comment>
    <comment ref="C109" authorId="1" shapeId="0" xr:uid="{5329B1CA-CFFA-4973-8162-A5723CE30376}">
      <text>
        <r>
          <rPr>
            <sz val="9"/>
            <color indexed="81"/>
            <rFont val="Tahoma"/>
            <family val="2"/>
          </rPr>
          <t>Grå eller svart med handtag och axelrem för bärbar dator 3</t>
        </r>
      </text>
    </comment>
    <comment ref="C110" authorId="1" shapeId="0" xr:uid="{E77D875B-4E7B-4E6E-9C69-59037E9863CA}">
      <text>
        <r>
          <rPr>
            <sz val="9"/>
            <color indexed="81"/>
            <rFont val="Tahoma"/>
            <family val="2"/>
          </rPr>
          <t>Grå eller svart, vadderade axelremmar. För bärbar dator 1,2 och 2i1</t>
        </r>
      </text>
    </comment>
    <comment ref="C111" authorId="1" shapeId="0" xr:uid="{13884356-7E66-4732-ADD3-AF0377AF4368}">
      <text>
        <r>
          <rPr>
            <sz val="9"/>
            <color indexed="81"/>
            <rFont val="Tahoma"/>
            <family val="2"/>
          </rPr>
          <t>Grå eller svart, vadderade axelremmar. För bärbar dator 3</t>
        </r>
      </text>
    </comment>
    <comment ref="C119" authorId="1" shapeId="0" xr:uid="{3C9D6195-53C7-43A6-8875-901D2BF56935}">
      <text>
        <r>
          <rPr>
            <sz val="9"/>
            <color indexed="81"/>
            <rFont val="Tahoma"/>
            <family val="2"/>
          </rPr>
          <t xml:space="preserve">sleeve, grå eller svart i tyg
</t>
        </r>
      </text>
    </comment>
    <comment ref="C120" authorId="1" shapeId="0" xr:uid="{38A9BFD2-014E-40E9-A2F2-2AE62725968D}">
      <text>
        <r>
          <rPr>
            <sz val="9"/>
            <color indexed="81"/>
            <rFont val="Tahoma"/>
            <family val="2"/>
          </rPr>
          <t xml:space="preserve">sleeve, grå eller svart i tyg
</t>
        </r>
      </text>
    </comment>
    <comment ref="C121" authorId="1" shapeId="0" xr:uid="{0847603C-7736-4876-9A9C-50E0B9F59843}">
      <text>
        <r>
          <rPr>
            <sz val="9"/>
            <color indexed="81"/>
            <rFont val="Tahoma"/>
            <family val="2"/>
          </rPr>
          <t xml:space="preserve">sleeve, grå eller svart i tyg
</t>
        </r>
      </text>
    </comment>
    <comment ref="C122" authorId="1" shapeId="0" xr:uid="{7D33291E-FCE0-47AE-A114-3CE1E8A081AE}">
      <text>
        <r>
          <rPr>
            <sz val="9"/>
            <color indexed="81"/>
            <rFont val="Tahoma"/>
            <family val="2"/>
          </rPr>
          <t xml:space="preserve">sleeve, grå eller svart i tyg
</t>
        </r>
      </text>
    </comment>
    <comment ref="C134" authorId="1" shapeId="0" xr:uid="{61374C4E-B55F-484E-903A-AB17E7C04D20}">
      <text>
        <r>
          <rPr>
            <sz val="9"/>
            <color indexed="81"/>
            <rFont val="Tahoma"/>
            <family val="2"/>
          </rPr>
          <t xml:space="preserve">optisk avläsning, scrollfunktion
</t>
        </r>
      </text>
    </comment>
    <comment ref="C135" authorId="1" shapeId="0" xr:uid="{551B0731-22C2-4E7A-9F4E-4E81643DE8CC}">
      <text>
        <r>
          <rPr>
            <sz val="9"/>
            <color indexed="81"/>
            <rFont val="Tahoma"/>
            <family val="2"/>
          </rPr>
          <t xml:space="preserve">optisk/laser avläsning, scrollfunktion
</t>
        </r>
      </text>
    </comment>
    <comment ref="C136" authorId="1" shapeId="0" xr:uid="{31429A1F-4299-4513-A612-CB26360A3F30}">
      <text>
        <r>
          <rPr>
            <sz val="9"/>
            <color indexed="81"/>
            <rFont val="Tahoma"/>
            <family val="2"/>
          </rPr>
          <t xml:space="preserve">optisk/laser avläsning, scrollfunktion
</t>
        </r>
      </text>
    </comment>
    <comment ref="C137" authorId="1" shapeId="0" xr:uid="{C6E93717-D882-42E2-A39E-D5B27A0CD1AB}">
      <text>
        <r>
          <rPr>
            <sz val="9"/>
            <color indexed="81"/>
            <rFont val="Tahoma"/>
            <family val="2"/>
          </rPr>
          <t xml:space="preserve">optisk/laser avläsning, scrollfunktion
</t>
        </r>
      </text>
    </comment>
    <comment ref="C138" authorId="1" shapeId="0" xr:uid="{423F0D9C-43AE-4A55-923F-74F06479345E}">
      <text>
        <r>
          <rPr>
            <sz val="9"/>
            <color indexed="81"/>
            <rFont val="Tahoma"/>
            <family val="2"/>
          </rPr>
          <t xml:space="preserve">optisk/laser avläsning, scrollfunktion
</t>
        </r>
      </text>
    </comment>
    <comment ref="C153" authorId="1" shapeId="0" xr:uid="{5A1F9854-10D3-40EB-87A1-ACBF00BA8EBB}">
      <text>
        <r>
          <rPr>
            <sz val="9"/>
            <color indexed="81"/>
            <rFont val="Tahoma"/>
            <family val="2"/>
          </rPr>
          <t xml:space="preserve">Inbyggd mikrofon, sekretess-slutare, HD-video, automatisk fokus  </t>
        </r>
      </text>
    </comment>
    <comment ref="C154" authorId="1" shapeId="0" xr:uid="{945CE39E-B440-409C-BFE8-1B6BCFEDF151}">
      <text>
        <r>
          <rPr>
            <sz val="9"/>
            <color indexed="81"/>
            <rFont val="Tahoma"/>
            <family val="2"/>
          </rPr>
          <t xml:space="preserve">Inbyggd mikrofon, sekretess-slutare, HD-video, automatisk fokus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tc={F2DA0C1A-2715-4F04-BA25-B9870DB42141}</author>
    <author>Karl-Johan Skiver</author>
    <author>Sara Wedholm</author>
  </authors>
  <commentList>
    <comment ref="C1" authorId="0" shapeId="0" xr:uid="{F2DA0C1A-2715-4F04-BA25-B9870DB42141}">
      <text>
        <t>[Trådad kommentar]
I din version av Excel kan du läsa den här trådade kommentaren, men eventuella ändringar i den tas bort om filen öppnas i en senare version av Excel. Läs mer: https://go.microsoft.com/fwlink/?linkid=870924
Kommentar:
    2022-11-01 gjordes en valutajustering med 10,9844%</t>
      </text>
    </comment>
    <comment ref="B6" authorId="1" shapeId="0" xr:uid="{37AE1465-E69D-4151-9701-401C494B21AD}">
      <text>
        <r>
          <rPr>
            <b/>
            <sz val="9"/>
            <color indexed="81"/>
            <rFont val="Tahoma"/>
            <family val="2"/>
          </rPr>
          <t>Karl-Johan Skiver:</t>
        </r>
        <r>
          <rPr>
            <sz val="9"/>
            <color indexed="81"/>
            <rFont val="Tahoma"/>
            <family val="2"/>
          </rPr>
          <t xml:space="preserve">
Advania Sverige AB har valutakursförändrat sina priser den 2023-11-27 med maximal justering + 9.98%</t>
        </r>
      </text>
    </comment>
    <comment ref="B8" authorId="1" shapeId="0" xr:uid="{F80FD55A-7269-4E56-86BE-2E9E1CF9337D}">
      <text>
        <r>
          <rPr>
            <b/>
            <sz val="9"/>
            <color indexed="81"/>
            <rFont val="Tahoma"/>
            <family val="2"/>
          </rPr>
          <t>Karl-Johan Skiver:</t>
        </r>
        <r>
          <rPr>
            <sz val="9"/>
            <color indexed="81"/>
            <rFont val="Tahoma"/>
            <family val="2"/>
          </rPr>
          <t xml:space="preserve">
Ny produkt 2023-01-24 EOL
Ny produkt 2023-10-25 EOL</t>
        </r>
      </text>
    </comment>
    <comment ref="C8" authorId="1" shapeId="0" xr:uid="{D88D85D3-605D-49ED-B7A3-BF11653CD781}">
      <text>
        <r>
          <rPr>
            <b/>
            <sz val="9"/>
            <color indexed="81"/>
            <rFont val="Tahoma"/>
            <family val="2"/>
          </rPr>
          <t>Karl-Johan Skiver:</t>
        </r>
        <r>
          <rPr>
            <sz val="9"/>
            <color indexed="81"/>
            <rFont val="Tahoma"/>
            <family val="2"/>
          </rPr>
          <t xml:space="preserve">
Ny produkt 2023-07-12 EOL.
Ny produkt 2023-12-14 EOL.</t>
        </r>
      </text>
    </comment>
    <comment ref="D8" authorId="1" shapeId="0" xr:uid="{85AC0C66-27BA-4E2D-90C2-859ED220D868}">
      <text>
        <r>
          <rPr>
            <b/>
            <sz val="9"/>
            <color indexed="81"/>
            <rFont val="Tahoma"/>
            <family val="2"/>
          </rPr>
          <t>Karl-Johan Skiver:</t>
        </r>
        <r>
          <rPr>
            <sz val="9"/>
            <color indexed="81"/>
            <rFont val="Tahoma"/>
            <family val="2"/>
          </rPr>
          <t xml:space="preserve">
Ny produkt 2024-01-29 EOL
Bytt produkt och prisjusterat 2024-11-12</t>
        </r>
      </text>
    </comment>
    <comment ref="E8" authorId="1" shapeId="0" xr:uid="{D49A2389-85CF-4620-B354-EC1BD1DE5EDC}">
      <text>
        <r>
          <rPr>
            <b/>
            <sz val="9"/>
            <color indexed="81"/>
            <rFont val="Tahoma"/>
            <family val="2"/>
          </rPr>
          <t>Karl-Johan Skiver:</t>
        </r>
        <r>
          <rPr>
            <sz val="9"/>
            <color indexed="81"/>
            <rFont val="Tahoma"/>
            <family val="2"/>
          </rPr>
          <t xml:space="preserve">
Ny produkt 2023-05-30 EOL</t>
        </r>
      </text>
    </comment>
    <comment ref="F8" authorId="1" shapeId="0" xr:uid="{3D21AD13-9F34-44C6-AD9A-41E811748AAD}">
      <text>
        <r>
          <rPr>
            <b/>
            <sz val="9"/>
            <color indexed="81"/>
            <rFont val="Tahoma"/>
            <family val="2"/>
          </rPr>
          <t>Karl-Johan Skiver:</t>
        </r>
        <r>
          <rPr>
            <sz val="9"/>
            <color indexed="81"/>
            <rFont val="Tahoma"/>
            <family val="2"/>
          </rPr>
          <t xml:space="preserve">
Bytt produkt och prisjusterat 2024-11-12</t>
        </r>
      </text>
    </comment>
    <comment ref="B9" authorId="1" shapeId="0" xr:uid="{C4E3BB62-AC34-4930-BDA7-35AC2AC7615B}">
      <text>
        <r>
          <rPr>
            <b/>
            <sz val="9"/>
            <color indexed="81"/>
            <rFont val="Tahoma"/>
            <family val="2"/>
          </rPr>
          <t>Karl-Johan Skiver:</t>
        </r>
        <r>
          <rPr>
            <sz val="9"/>
            <color indexed="81"/>
            <rFont val="Tahoma"/>
            <family val="2"/>
          </rPr>
          <t xml:space="preserve">
Ny produkt 2023-01-24 EOL
Ny produkt 2023-10-25 EOL</t>
        </r>
      </text>
    </comment>
    <comment ref="C9" authorId="1" shapeId="0" xr:uid="{B74792BD-1256-4729-9B53-7DFDB332A979}">
      <text>
        <r>
          <rPr>
            <b/>
            <sz val="9"/>
            <color indexed="81"/>
            <rFont val="Tahoma"/>
            <family val="2"/>
          </rPr>
          <t>Karl-Johan Skiver:</t>
        </r>
        <r>
          <rPr>
            <sz val="9"/>
            <color indexed="81"/>
            <rFont val="Tahoma"/>
            <family val="2"/>
          </rPr>
          <t xml:space="preserve">
Ny produkt 2023-07-12 EOL</t>
        </r>
      </text>
    </comment>
    <comment ref="D9" authorId="1" shapeId="0" xr:uid="{606BCEE5-5447-473D-A71E-AF30CC2F7C21}">
      <text>
        <r>
          <rPr>
            <b/>
            <sz val="9"/>
            <color indexed="81"/>
            <rFont val="Tahoma"/>
            <family val="2"/>
          </rPr>
          <t>Karl-Johan Skiver:</t>
        </r>
        <r>
          <rPr>
            <sz val="9"/>
            <color indexed="81"/>
            <rFont val="Tahoma"/>
            <family val="2"/>
          </rPr>
          <t xml:space="preserve">
Ny produkt 2024-01-29 EOL</t>
        </r>
      </text>
    </comment>
    <comment ref="E9" authorId="1" shapeId="0" xr:uid="{A5A52B18-948D-417C-AC24-A53D204C6CB5}">
      <text>
        <r>
          <rPr>
            <b/>
            <sz val="9"/>
            <color indexed="81"/>
            <rFont val="Tahoma"/>
            <family val="2"/>
          </rPr>
          <t>Karl-Johan Skiver:</t>
        </r>
        <r>
          <rPr>
            <sz val="9"/>
            <color indexed="81"/>
            <rFont val="Tahoma"/>
            <family val="2"/>
          </rPr>
          <t xml:space="preserve">
Ny produkt 2023-05-30 EOL</t>
        </r>
      </text>
    </comment>
    <comment ref="F9" authorId="1" shapeId="0" xr:uid="{FA6EEB24-36A6-4796-A2BA-9C8D426A90CA}">
      <text>
        <r>
          <rPr>
            <b/>
            <sz val="9"/>
            <color indexed="81"/>
            <rFont val="Tahoma"/>
            <family val="2"/>
          </rPr>
          <t>Karl-Johan Skiver:</t>
        </r>
        <r>
          <rPr>
            <sz val="9"/>
            <color indexed="81"/>
            <rFont val="Tahoma"/>
            <family val="2"/>
          </rPr>
          <t xml:space="preserve">
Bytt produkt och prisjusterat 2024-11-12</t>
        </r>
      </text>
    </comment>
    <comment ref="B10" authorId="1" shapeId="0" xr:uid="{B3A82875-FC66-40A4-9F4C-0EB22F6D2B55}">
      <text>
        <r>
          <rPr>
            <b/>
            <sz val="9"/>
            <color indexed="81"/>
            <rFont val="Tahoma"/>
            <family val="2"/>
          </rPr>
          <t>Karl-Johan Skiver:</t>
        </r>
        <r>
          <rPr>
            <sz val="9"/>
            <color indexed="81"/>
            <rFont val="Tahoma"/>
            <family val="2"/>
          </rPr>
          <t xml:space="preserve">
Prisjusterat ny produkt 2023-01-24 EOL
Prisjusterat ny produkt 2023-10-25 EOL</t>
        </r>
      </text>
    </comment>
    <comment ref="C10" authorId="1" shapeId="0" xr:uid="{7F370634-BB62-482F-AB93-EBF3DD4AD8FF}">
      <text>
        <r>
          <rPr>
            <b/>
            <sz val="9"/>
            <color indexed="81"/>
            <rFont val="Tahoma"/>
            <family val="2"/>
          </rPr>
          <t>Karl-Johan Skiver:</t>
        </r>
        <r>
          <rPr>
            <sz val="9"/>
            <color indexed="81"/>
            <rFont val="Tahoma"/>
            <family val="2"/>
          </rPr>
          <t xml:space="preserve">
Prisjusterat ny produkt 2023-07-12 EOL</t>
        </r>
      </text>
    </comment>
    <comment ref="D10" authorId="1" shapeId="0" xr:uid="{CF1D4DCA-2D0A-4659-A5CC-B61D8777736A}">
      <text>
        <r>
          <rPr>
            <b/>
            <sz val="9"/>
            <color indexed="81"/>
            <rFont val="Tahoma"/>
            <family val="2"/>
          </rPr>
          <t>Karl-Johan Skiver:</t>
        </r>
        <r>
          <rPr>
            <sz val="9"/>
            <color indexed="81"/>
            <rFont val="Tahoma"/>
            <family val="2"/>
          </rPr>
          <t xml:space="preserve">
Prisjusterat ny produkt 2024-01-29 EOL
Prisjusterat ny produkt 2024-11-12</t>
        </r>
      </text>
    </comment>
    <comment ref="E10" authorId="1" shapeId="0" xr:uid="{F72ACC14-3CD1-41BA-A986-51ADD66B63D2}">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F10" authorId="1" shapeId="0" xr:uid="{9F806E66-B554-4F3D-8529-C348A9537DE5}">
      <text>
        <r>
          <rPr>
            <b/>
            <sz val="9"/>
            <color indexed="81"/>
            <rFont val="Tahoma"/>
            <family val="2"/>
          </rPr>
          <t>Karl-Johan Skiver:</t>
        </r>
        <r>
          <rPr>
            <sz val="9"/>
            <color indexed="81"/>
            <rFont val="Tahoma"/>
            <family val="2"/>
          </rPr>
          <t xml:space="preserve">
Bytt produkt och prisjusterat 2024-11-12</t>
        </r>
      </text>
    </comment>
    <comment ref="B11" authorId="1" shapeId="0" xr:uid="{506EFCC7-38BC-41D9-8A72-4DD303153941}">
      <text>
        <r>
          <rPr>
            <b/>
            <sz val="9"/>
            <color indexed="81"/>
            <rFont val="Tahoma"/>
            <family val="2"/>
          </rPr>
          <t>Karl-Johan Skiver:</t>
        </r>
        <r>
          <rPr>
            <sz val="9"/>
            <color indexed="81"/>
            <rFont val="Tahoma"/>
            <family val="2"/>
          </rPr>
          <t xml:space="preserve">
Prisjusterat ny produkt 2023-01-24 EOL
Prisjusterat ny produkt 2023-10-25 EOL</t>
        </r>
      </text>
    </comment>
    <comment ref="C11" authorId="1" shapeId="0" xr:uid="{A475BC41-A441-4D69-995E-9C78F4FDC14B}">
      <text>
        <r>
          <rPr>
            <b/>
            <sz val="9"/>
            <color indexed="81"/>
            <rFont val="Tahoma"/>
            <family val="2"/>
          </rPr>
          <t>Karl-Johan Skiver:</t>
        </r>
        <r>
          <rPr>
            <sz val="9"/>
            <color indexed="81"/>
            <rFont val="Tahoma"/>
            <family val="2"/>
          </rPr>
          <t xml:space="preserve">
Prisjusterat ny produkt 2023-07-12 EOL</t>
        </r>
      </text>
    </comment>
    <comment ref="D11" authorId="1" shapeId="0" xr:uid="{F6760AF3-C358-44CE-B6E5-C8F3CDC5D4F5}">
      <text>
        <r>
          <rPr>
            <b/>
            <sz val="9"/>
            <color indexed="81"/>
            <rFont val="Tahoma"/>
            <family val="2"/>
          </rPr>
          <t>Karl-Johan Skiver:</t>
        </r>
        <r>
          <rPr>
            <sz val="9"/>
            <color indexed="81"/>
            <rFont val="Tahoma"/>
            <family val="2"/>
          </rPr>
          <t xml:space="preserve">
Prisjusterat ny produkt 2024-01-29 EOL
Prisjusterat 2024-11-12</t>
        </r>
      </text>
    </comment>
    <comment ref="E11" authorId="1" shapeId="0" xr:uid="{05050253-6E67-4847-8A8D-73C94AA5E74E}">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11" authorId="1" shapeId="0" xr:uid="{D6BE4375-6D64-43D1-9B34-ABA7FBFA395A}">
      <text>
        <r>
          <rPr>
            <b/>
            <sz val="9"/>
            <color indexed="81"/>
            <rFont val="Tahoma"/>
            <family val="2"/>
          </rPr>
          <t>Karl-Johan Skiver:</t>
        </r>
        <r>
          <rPr>
            <sz val="9"/>
            <color indexed="81"/>
            <rFont val="Tahoma"/>
            <family val="2"/>
          </rPr>
          <t xml:space="preserve">
Bytt produkt och prisjusterat 2024-11-12</t>
        </r>
      </text>
    </comment>
    <comment ref="B12" authorId="1" shapeId="0" xr:uid="{E7C8626D-F337-4991-9223-547049D6686F}">
      <text>
        <r>
          <rPr>
            <b/>
            <sz val="9"/>
            <color indexed="81"/>
            <rFont val="Tahoma"/>
            <family val="2"/>
          </rPr>
          <t>Karl-Johan Skiver:</t>
        </r>
        <r>
          <rPr>
            <sz val="9"/>
            <color indexed="81"/>
            <rFont val="Tahoma"/>
            <family val="2"/>
          </rPr>
          <t xml:space="preserve">
Prisjusterat ny produkt 2023-10-25 EOL</t>
        </r>
      </text>
    </comment>
    <comment ref="C12" authorId="1" shapeId="0" xr:uid="{894B274F-48BB-47BD-AB3B-5058982C7FBE}">
      <text>
        <r>
          <rPr>
            <b/>
            <sz val="9"/>
            <color indexed="81"/>
            <rFont val="Tahoma"/>
            <family val="2"/>
          </rPr>
          <t>Karl-Johan Skiver:</t>
        </r>
        <r>
          <rPr>
            <sz val="9"/>
            <color indexed="81"/>
            <rFont val="Tahoma"/>
            <family val="2"/>
          </rPr>
          <t xml:space="preserve">
Prisjusterat ny produkt 2023-07-12 EOL</t>
        </r>
      </text>
    </comment>
    <comment ref="D12" authorId="1" shapeId="0" xr:uid="{E465C350-08EC-4346-ACD0-B09BBC91A05B}">
      <text>
        <r>
          <rPr>
            <b/>
            <sz val="9"/>
            <color indexed="81"/>
            <rFont val="Tahoma"/>
            <family val="2"/>
          </rPr>
          <t>Karl-Johan Skiver:</t>
        </r>
        <r>
          <rPr>
            <sz val="9"/>
            <color indexed="81"/>
            <rFont val="Tahoma"/>
            <family val="2"/>
          </rPr>
          <t xml:space="preserve">
Prisjusterat ny produkt 2024-11-12</t>
        </r>
      </text>
    </comment>
    <comment ref="E12" authorId="1" shapeId="0" xr:uid="{16CAF4B8-E9B4-4EB9-BCD6-C410386A440F}">
      <text>
        <r>
          <rPr>
            <b/>
            <sz val="9"/>
            <color indexed="81"/>
            <rFont val="Tahoma"/>
            <family val="2"/>
          </rPr>
          <t>Karl-Johan Skiver:</t>
        </r>
        <r>
          <rPr>
            <sz val="9"/>
            <color indexed="81"/>
            <rFont val="Tahoma"/>
            <family val="2"/>
          </rPr>
          <t xml:space="preserve">
Valutakursförändrat 2023-05-30</t>
        </r>
      </text>
    </comment>
    <comment ref="F12" authorId="1" shapeId="0" xr:uid="{DDAB3B42-5BC6-448C-9BC2-E042FBA6F2D0}">
      <text>
        <r>
          <rPr>
            <b/>
            <sz val="9"/>
            <color indexed="81"/>
            <rFont val="Tahoma"/>
            <family val="2"/>
          </rPr>
          <t>Karl-Johan Skiver:</t>
        </r>
        <r>
          <rPr>
            <sz val="9"/>
            <color indexed="81"/>
            <rFont val="Tahoma"/>
            <family val="2"/>
          </rPr>
          <t xml:space="preserve">
Bytt produkt och prisjusterat 2024-11-12</t>
        </r>
      </text>
    </comment>
    <comment ref="D13" authorId="1" shapeId="0" xr:uid="{9353B7D4-0378-4E9C-B752-3D2039A568D6}">
      <text>
        <r>
          <rPr>
            <b/>
            <sz val="9"/>
            <color indexed="81"/>
            <rFont val="Tahoma"/>
            <family val="2"/>
          </rPr>
          <t>Karl-Johan Skiver:</t>
        </r>
        <r>
          <rPr>
            <sz val="9"/>
            <color indexed="81"/>
            <rFont val="Tahoma"/>
            <family val="2"/>
          </rPr>
          <t xml:space="preserve">
Prisjusterat ny produkt 2024-11-12</t>
        </r>
      </text>
    </comment>
    <comment ref="E13" authorId="1" shapeId="0" xr:uid="{A1446F9E-3FA1-4BF2-B1DE-857882799683}">
      <text>
        <r>
          <rPr>
            <b/>
            <sz val="9"/>
            <color indexed="81"/>
            <rFont val="Tahoma"/>
            <family val="2"/>
          </rPr>
          <t>Karl-Johan Skiver:</t>
        </r>
        <r>
          <rPr>
            <sz val="9"/>
            <color indexed="81"/>
            <rFont val="Tahoma"/>
            <family val="2"/>
          </rPr>
          <t xml:space="preserve">
Valutakursförändrat och Prisjusterat ny produkt 2023-05-30 EOL</t>
        </r>
      </text>
    </comment>
    <comment ref="F13" authorId="1" shapeId="0" xr:uid="{67526697-E0D0-4815-A8EC-489F0C4D16A9}">
      <text>
        <r>
          <rPr>
            <b/>
            <sz val="9"/>
            <color indexed="81"/>
            <rFont val="Tahoma"/>
            <family val="2"/>
          </rPr>
          <t>Karl-Johan Skiver:</t>
        </r>
        <r>
          <rPr>
            <sz val="9"/>
            <color indexed="81"/>
            <rFont val="Tahoma"/>
            <family val="2"/>
          </rPr>
          <t xml:space="preserve">
Bytt produkt och prisjusterat 2024-11-12</t>
        </r>
      </text>
    </comment>
    <comment ref="D14" authorId="1" shapeId="0" xr:uid="{E8D29D9E-E293-4C78-A358-29EA1BCC76EB}">
      <text>
        <r>
          <rPr>
            <b/>
            <sz val="9"/>
            <color indexed="81"/>
            <rFont val="Tahoma"/>
            <family val="2"/>
          </rPr>
          <t>Karl-Johan Skiver:</t>
        </r>
        <r>
          <rPr>
            <sz val="9"/>
            <color indexed="81"/>
            <rFont val="Tahoma"/>
            <family val="2"/>
          </rPr>
          <t xml:space="preserve">
Prisjusterat ny produkt 2024-11-12</t>
        </r>
      </text>
    </comment>
    <comment ref="E14" authorId="1" shapeId="0" xr:uid="{2D93C160-EB57-464D-AA93-56D7FC7489CC}">
      <text>
        <r>
          <rPr>
            <b/>
            <sz val="9"/>
            <color indexed="81"/>
            <rFont val="Tahoma"/>
            <family val="2"/>
          </rPr>
          <t>Karl-Johan Skiver:</t>
        </r>
        <r>
          <rPr>
            <sz val="9"/>
            <color indexed="81"/>
            <rFont val="Tahoma"/>
            <family val="2"/>
          </rPr>
          <t xml:space="preserve">
Valutakursförändrat 2023-05-30</t>
        </r>
      </text>
    </comment>
    <comment ref="F14" authorId="1" shapeId="0" xr:uid="{ED89C94F-333F-426D-9DC1-15C60EBA999D}">
      <text>
        <r>
          <rPr>
            <b/>
            <sz val="9"/>
            <color indexed="81"/>
            <rFont val="Tahoma"/>
            <family val="2"/>
          </rPr>
          <t>Karl-Johan Skiver:</t>
        </r>
        <r>
          <rPr>
            <sz val="9"/>
            <color indexed="81"/>
            <rFont val="Tahoma"/>
            <family val="2"/>
          </rPr>
          <t xml:space="preserve">
Bytt produkt och prisjusterat 2024-11-12</t>
        </r>
      </text>
    </comment>
    <comment ref="C15" authorId="1" shapeId="0" xr:uid="{C16BB90E-7DEE-48EA-B300-A8EA4E71454F}">
      <text>
        <r>
          <rPr>
            <b/>
            <sz val="9"/>
            <color indexed="81"/>
            <rFont val="Tahoma"/>
            <family val="2"/>
          </rPr>
          <t>Karl-Johan Skiver:</t>
        </r>
        <r>
          <rPr>
            <sz val="9"/>
            <color indexed="81"/>
            <rFont val="Tahoma"/>
            <family val="2"/>
          </rPr>
          <t xml:space="preserve">
Prisjusterat ny produkt 2023-07-12 EOL</t>
        </r>
      </text>
    </comment>
    <comment ref="D15" authorId="1" shapeId="0" xr:uid="{A0473682-15D3-4E0D-965F-6D991EAFBC92}">
      <text>
        <r>
          <rPr>
            <b/>
            <sz val="9"/>
            <color indexed="81"/>
            <rFont val="Tahoma"/>
            <family val="2"/>
          </rPr>
          <t>Karl-Johan Skiver:</t>
        </r>
        <r>
          <rPr>
            <sz val="9"/>
            <color indexed="81"/>
            <rFont val="Tahoma"/>
            <family val="2"/>
          </rPr>
          <t xml:space="preserve">
Prisjusterat ny produkt 2024-11-12</t>
        </r>
      </text>
    </comment>
    <comment ref="E15" authorId="1" shapeId="0" xr:uid="{8612E512-EB81-416A-9AE2-2B1A511A3ED8}">
      <text>
        <r>
          <rPr>
            <b/>
            <sz val="9"/>
            <color indexed="81"/>
            <rFont val="Tahoma"/>
            <family val="2"/>
          </rPr>
          <t>Karl-Johan Skiver:</t>
        </r>
        <r>
          <rPr>
            <sz val="9"/>
            <color indexed="81"/>
            <rFont val="Tahoma"/>
            <family val="2"/>
          </rPr>
          <t xml:space="preserve">
Valutakursförändrat 2023-05-30</t>
        </r>
      </text>
    </comment>
    <comment ref="F15" authorId="1" shapeId="0" xr:uid="{D5024A3C-D49E-447C-9720-C25CB414FA49}">
      <text>
        <r>
          <rPr>
            <b/>
            <sz val="9"/>
            <color indexed="81"/>
            <rFont val="Tahoma"/>
            <family val="2"/>
          </rPr>
          <t>Karl-Johan Skiver:</t>
        </r>
        <r>
          <rPr>
            <sz val="9"/>
            <color indexed="81"/>
            <rFont val="Tahoma"/>
            <family val="2"/>
          </rPr>
          <t xml:space="preserve">
Bytt produkt och prisjusterat 2024-11-12</t>
        </r>
      </text>
    </comment>
    <comment ref="D16" authorId="1" shapeId="0" xr:uid="{0A82CD18-BCAE-48DC-84C8-CE48AE1B3C3E}">
      <text>
        <r>
          <rPr>
            <b/>
            <sz val="9"/>
            <color indexed="81"/>
            <rFont val="Tahoma"/>
            <family val="2"/>
          </rPr>
          <t>Karl-Johan Skiver:</t>
        </r>
        <r>
          <rPr>
            <sz val="9"/>
            <color indexed="81"/>
            <rFont val="Tahoma"/>
            <family val="2"/>
          </rPr>
          <t xml:space="preserve">
Prisjusterat ny produkt 2024-11-12</t>
        </r>
      </text>
    </comment>
    <comment ref="E16" authorId="1" shapeId="0" xr:uid="{1236F1B9-37E7-4662-BA57-3C44BD36F92C}">
      <text>
        <r>
          <rPr>
            <b/>
            <sz val="9"/>
            <color indexed="81"/>
            <rFont val="Tahoma"/>
            <family val="2"/>
          </rPr>
          <t>Karl-Johan Skiver:</t>
        </r>
        <r>
          <rPr>
            <sz val="9"/>
            <color indexed="81"/>
            <rFont val="Tahoma"/>
            <family val="2"/>
          </rPr>
          <t xml:space="preserve">
Valutakursförändrat 2023-05-30</t>
        </r>
      </text>
    </comment>
    <comment ref="F16" authorId="1" shapeId="0" xr:uid="{03769EEC-12EF-4242-AB9B-0486BE0C7445}">
      <text>
        <r>
          <rPr>
            <b/>
            <sz val="9"/>
            <color indexed="81"/>
            <rFont val="Tahoma"/>
            <family val="2"/>
          </rPr>
          <t>Karl-Johan Skiver:</t>
        </r>
        <r>
          <rPr>
            <sz val="9"/>
            <color indexed="81"/>
            <rFont val="Tahoma"/>
            <family val="2"/>
          </rPr>
          <t xml:space="preserve">
Bytt produkt och prisjusterat 2024-11-12</t>
        </r>
      </text>
    </comment>
    <comment ref="D17" authorId="1" shapeId="0" xr:uid="{0D3D5519-D08A-4DCE-A43E-D543C1EC6E56}">
      <text>
        <r>
          <rPr>
            <b/>
            <sz val="9"/>
            <color indexed="81"/>
            <rFont val="Tahoma"/>
            <family val="2"/>
          </rPr>
          <t>Karl-Johan Skiver:</t>
        </r>
        <r>
          <rPr>
            <sz val="9"/>
            <color indexed="81"/>
            <rFont val="Tahoma"/>
            <family val="2"/>
          </rPr>
          <t xml:space="preserve">
Prisjusterat ny produkt 2024-11-12</t>
        </r>
      </text>
    </comment>
    <comment ref="E17" authorId="1" shapeId="0" xr:uid="{7AC50D6C-4884-4B0A-87E6-78B73C488E0B}">
      <text>
        <r>
          <rPr>
            <b/>
            <sz val="9"/>
            <color indexed="81"/>
            <rFont val="Tahoma"/>
            <family val="2"/>
          </rPr>
          <t>Karl-Johan Skiver:</t>
        </r>
        <r>
          <rPr>
            <sz val="9"/>
            <color indexed="81"/>
            <rFont val="Tahoma"/>
            <family val="2"/>
          </rPr>
          <t xml:space="preserve">
Valutakursförändrat 2023-05-30</t>
        </r>
      </text>
    </comment>
    <comment ref="F17" authorId="1" shapeId="0" xr:uid="{06A2F605-88C9-4AF2-90F7-0628CAA3AA95}">
      <text>
        <r>
          <rPr>
            <b/>
            <sz val="9"/>
            <color indexed="81"/>
            <rFont val="Tahoma"/>
            <family val="2"/>
          </rPr>
          <t>Karl-Johan Skiver:</t>
        </r>
        <r>
          <rPr>
            <sz val="9"/>
            <color indexed="81"/>
            <rFont val="Tahoma"/>
            <family val="2"/>
          </rPr>
          <t xml:space="preserve">
Bytt produkt och prisjusterat 2024-11-12</t>
        </r>
      </text>
    </comment>
    <comment ref="D18" authorId="1" shapeId="0" xr:uid="{B44BDCC1-32AA-4441-A8C2-D1945372CE50}">
      <text>
        <r>
          <rPr>
            <b/>
            <sz val="9"/>
            <color indexed="81"/>
            <rFont val="Tahoma"/>
            <family val="2"/>
          </rPr>
          <t>Karl-Johan Skiver:</t>
        </r>
        <r>
          <rPr>
            <sz val="9"/>
            <color indexed="81"/>
            <rFont val="Tahoma"/>
            <family val="2"/>
          </rPr>
          <t xml:space="preserve">
Prisjusterat ny produkt 2024-01-29 EOL
Prisjusterat ny produkt 2024-11-12</t>
        </r>
      </text>
    </comment>
    <comment ref="E18" authorId="1" shapeId="0" xr:uid="{D846BE17-FE22-4274-8D5D-C37DC0035A9B}">
      <text>
        <r>
          <rPr>
            <b/>
            <sz val="9"/>
            <color indexed="81"/>
            <rFont val="Tahoma"/>
            <family val="2"/>
          </rPr>
          <t>Karl-Johan Skiver:</t>
        </r>
        <r>
          <rPr>
            <sz val="9"/>
            <color indexed="81"/>
            <rFont val="Tahoma"/>
            <family val="2"/>
          </rPr>
          <t xml:space="preserve">
Valutakursförändrat och Prisjusterat ny produkt 2023-05-30 EOL</t>
        </r>
      </text>
    </comment>
    <comment ref="F18" authorId="1" shapeId="0" xr:uid="{12C50787-9D68-41C2-AEF2-3D4E11CB3541}">
      <text>
        <r>
          <rPr>
            <b/>
            <sz val="9"/>
            <color indexed="81"/>
            <rFont val="Tahoma"/>
            <family val="2"/>
          </rPr>
          <t>Karl-Johan Skiver:</t>
        </r>
        <r>
          <rPr>
            <sz val="9"/>
            <color indexed="81"/>
            <rFont val="Tahoma"/>
            <family val="2"/>
          </rPr>
          <t xml:space="preserve">
Bytt produkt och prisjusterat 2024-11-12</t>
        </r>
      </text>
    </comment>
    <comment ref="E19" authorId="1" shapeId="0" xr:uid="{9F1612BA-8331-4357-BA98-0506FC5C3BD6}">
      <text>
        <r>
          <rPr>
            <b/>
            <sz val="9"/>
            <color indexed="81"/>
            <rFont val="Tahoma"/>
            <family val="2"/>
          </rPr>
          <t>Karl-Johan Skiver:</t>
        </r>
        <r>
          <rPr>
            <sz val="9"/>
            <color indexed="81"/>
            <rFont val="Tahoma"/>
            <family val="2"/>
          </rPr>
          <t xml:space="preserve">
Valutakursförändrat och Prisjusterat ny produkt 2023-05-30 EOL</t>
        </r>
      </text>
    </comment>
    <comment ref="F19" authorId="1" shapeId="0" xr:uid="{E9562024-1EC0-4609-A723-0E7EBF9414E7}">
      <text>
        <r>
          <rPr>
            <b/>
            <sz val="9"/>
            <color indexed="81"/>
            <rFont val="Tahoma"/>
            <family val="2"/>
          </rPr>
          <t>Karl-Johan Skiver:</t>
        </r>
        <r>
          <rPr>
            <sz val="9"/>
            <color indexed="81"/>
            <rFont val="Tahoma"/>
            <family val="2"/>
          </rPr>
          <t xml:space="preserve">
Bytt produkt och prisjusterat 2024-11-12</t>
        </r>
      </text>
    </comment>
    <comment ref="B30" authorId="1" shapeId="0" xr:uid="{C0F54643-8B74-4D10-BE52-F022F3ECFC6F}">
      <text>
        <r>
          <rPr>
            <b/>
            <sz val="9"/>
            <color indexed="81"/>
            <rFont val="Tahoma"/>
            <family val="2"/>
          </rPr>
          <t>Karl-Johan Skiver:</t>
        </r>
        <r>
          <rPr>
            <sz val="9"/>
            <color indexed="81"/>
            <rFont val="Tahoma"/>
            <family val="2"/>
          </rPr>
          <t xml:space="preserve">
Ny produkt 2023-01-24 EOL
Ny produkt 2023-10-05 EOL</t>
        </r>
      </text>
    </comment>
    <comment ref="C30" authorId="1" shapeId="0" xr:uid="{978EF301-EBAB-4CA5-8DE0-00B3B6414F7B}">
      <text>
        <r>
          <rPr>
            <b/>
            <sz val="9"/>
            <color indexed="81"/>
            <rFont val="Tahoma"/>
            <family val="2"/>
          </rPr>
          <t>Karl-Johan Skiver:</t>
        </r>
        <r>
          <rPr>
            <sz val="9"/>
            <color indexed="81"/>
            <rFont val="Tahoma"/>
            <family val="2"/>
          </rPr>
          <t xml:space="preserve">
Ny produkt 2023-07-12 EOL
Ny produkt 2023-10-17 EOL</t>
        </r>
      </text>
    </comment>
    <comment ref="D30" authorId="1" shapeId="0" xr:uid="{53B38C7E-E18C-45D5-AEA5-6C71B6F3580F}">
      <text>
        <r>
          <rPr>
            <b/>
            <sz val="9"/>
            <color indexed="81"/>
            <rFont val="Tahoma"/>
            <family val="2"/>
          </rPr>
          <t>Karl-Johan Skiver:</t>
        </r>
        <r>
          <rPr>
            <sz val="9"/>
            <color indexed="81"/>
            <rFont val="Tahoma"/>
            <family val="2"/>
          </rPr>
          <t xml:space="preserve">
Ny produkt 2024-01-29 EOL
Prisjusterat ny produkt 2024-11-12</t>
        </r>
      </text>
    </comment>
    <comment ref="E30" authorId="1" shapeId="0" xr:uid="{C31E28E5-4A80-4D2B-9DBB-91AC53EE9613}">
      <text>
        <r>
          <rPr>
            <b/>
            <sz val="9"/>
            <color indexed="81"/>
            <rFont val="Tahoma"/>
            <family val="2"/>
          </rPr>
          <t>Karl-Johan Skiver:</t>
        </r>
        <r>
          <rPr>
            <sz val="9"/>
            <color indexed="81"/>
            <rFont val="Tahoma"/>
            <family val="2"/>
          </rPr>
          <t xml:space="preserve">
Ny produkt 2023-05-30 EOL</t>
        </r>
      </text>
    </comment>
    <comment ref="F30" authorId="1" shapeId="0" xr:uid="{1F51A54C-F03E-4A3F-97A0-4B5FF943D83F}">
      <text>
        <r>
          <rPr>
            <b/>
            <sz val="9"/>
            <color indexed="81"/>
            <rFont val="Tahoma"/>
            <family val="2"/>
          </rPr>
          <t>Karl-Johan Skiver:</t>
        </r>
        <r>
          <rPr>
            <sz val="9"/>
            <color indexed="81"/>
            <rFont val="Tahoma"/>
            <family val="2"/>
          </rPr>
          <t xml:space="preserve">
Bytt produkt och prisjusterat 2024-11-12</t>
        </r>
      </text>
    </comment>
    <comment ref="B31" authorId="1" shapeId="0" xr:uid="{A6C566A9-3A4B-4D12-BF3C-133E001615D0}">
      <text>
        <r>
          <rPr>
            <b/>
            <sz val="9"/>
            <color indexed="81"/>
            <rFont val="Tahoma"/>
            <family val="2"/>
          </rPr>
          <t>Karl-Johan Skiver:</t>
        </r>
        <r>
          <rPr>
            <sz val="9"/>
            <color indexed="81"/>
            <rFont val="Tahoma"/>
            <family val="2"/>
          </rPr>
          <t xml:space="preserve">
Ny produkt 2023-01-24 EOL
Ny produkt 2023-10-05 EOL</t>
        </r>
      </text>
    </comment>
    <comment ref="C31" authorId="1" shapeId="0" xr:uid="{F9B49316-B5A6-44F0-B733-1F9E7F2D3379}">
      <text>
        <r>
          <rPr>
            <b/>
            <sz val="9"/>
            <color indexed="81"/>
            <rFont val="Tahoma"/>
            <family val="2"/>
          </rPr>
          <t>Karl-Johan Skiver:</t>
        </r>
        <r>
          <rPr>
            <sz val="9"/>
            <color indexed="81"/>
            <rFont val="Tahoma"/>
            <family val="2"/>
          </rPr>
          <t xml:space="preserve">
Ny produkt 2023-07-12 EOL
Ny produkt 2023-10-17 EOL</t>
        </r>
      </text>
    </comment>
    <comment ref="D31" authorId="1" shapeId="0" xr:uid="{497ED166-3865-4BB1-9DBD-DF893B9F0B87}">
      <text>
        <r>
          <rPr>
            <b/>
            <sz val="9"/>
            <color indexed="81"/>
            <rFont val="Tahoma"/>
            <family val="2"/>
          </rPr>
          <t>Karl-Johan Skiver:</t>
        </r>
        <r>
          <rPr>
            <sz val="9"/>
            <color indexed="81"/>
            <rFont val="Tahoma"/>
            <family val="2"/>
          </rPr>
          <t xml:space="preserve">
Ny produkt 2024-01-29 EOL
Prisjusterat ny produkt 2024-11-12</t>
        </r>
      </text>
    </comment>
    <comment ref="E31" authorId="1" shapeId="0" xr:uid="{5E6E4314-8E22-4FF9-80FD-5D164C0C7B35}">
      <text>
        <r>
          <rPr>
            <b/>
            <sz val="9"/>
            <color indexed="81"/>
            <rFont val="Tahoma"/>
            <family val="2"/>
          </rPr>
          <t>Karl-Johan Skiver:</t>
        </r>
        <r>
          <rPr>
            <sz val="9"/>
            <color indexed="81"/>
            <rFont val="Tahoma"/>
            <family val="2"/>
          </rPr>
          <t xml:space="preserve">
Ny produkt 2023-05-30 EOL</t>
        </r>
      </text>
    </comment>
    <comment ref="F31" authorId="1" shapeId="0" xr:uid="{A9513FD4-D89E-4371-A133-41DA5A28EA56}">
      <text>
        <r>
          <rPr>
            <b/>
            <sz val="9"/>
            <color indexed="81"/>
            <rFont val="Tahoma"/>
            <family val="2"/>
          </rPr>
          <t>Karl-Johan Skiver:</t>
        </r>
        <r>
          <rPr>
            <sz val="9"/>
            <color indexed="81"/>
            <rFont val="Tahoma"/>
            <family val="2"/>
          </rPr>
          <t xml:space="preserve">
Bytt produkt och prisjusterat 2024-11-12</t>
        </r>
      </text>
    </comment>
    <comment ref="B32" authorId="1" shapeId="0" xr:uid="{6DB26AF1-5F91-4EF5-9D0B-E2039450095C}">
      <text>
        <r>
          <rPr>
            <b/>
            <sz val="9"/>
            <color indexed="81"/>
            <rFont val="Tahoma"/>
            <family val="2"/>
          </rPr>
          <t>Karl-Johan Skiver:</t>
        </r>
        <r>
          <rPr>
            <sz val="9"/>
            <color indexed="81"/>
            <rFont val="Tahoma"/>
            <family val="2"/>
          </rPr>
          <t xml:space="preserve">
Prisjusterat ny produkt 2023-01-24 EOL
Prisjusterat ny produkt 2023-10-05 EOL</t>
        </r>
      </text>
    </comment>
    <comment ref="C32" authorId="1" shapeId="0" xr:uid="{84D4378C-6C8F-4C37-97C2-436439A61522}">
      <text>
        <r>
          <rPr>
            <b/>
            <sz val="9"/>
            <color indexed="81"/>
            <rFont val="Tahoma"/>
            <family val="2"/>
          </rPr>
          <t>Karl-Johan Skiver:</t>
        </r>
        <r>
          <rPr>
            <sz val="9"/>
            <color indexed="81"/>
            <rFont val="Tahoma"/>
            <family val="2"/>
          </rPr>
          <t xml:space="preserve">
Prisjusterat ny produkt 2023-07-12 EOL</t>
        </r>
      </text>
    </comment>
    <comment ref="D32" authorId="1" shapeId="0" xr:uid="{D40E59F1-26E4-4424-A6C2-B5CB26FB3F71}">
      <text>
        <r>
          <rPr>
            <b/>
            <sz val="9"/>
            <color indexed="81"/>
            <rFont val="Tahoma"/>
            <family val="2"/>
          </rPr>
          <t>Karl-Johan Skiver:</t>
        </r>
        <r>
          <rPr>
            <sz val="9"/>
            <color indexed="81"/>
            <rFont val="Tahoma"/>
            <family val="2"/>
          </rPr>
          <t xml:space="preserve">
Prisjusterat ny produkt 2024-01-29 EOL
Prisjusterat ny produkt 2024-11-12</t>
        </r>
      </text>
    </comment>
    <comment ref="E32" authorId="1" shapeId="0" xr:uid="{2FB247DF-1F97-4141-83F8-9DFFC4BAC07E}">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32" authorId="1" shapeId="0" xr:uid="{D989692F-2B0B-4E37-85D9-EDB587C82FF0}">
      <text>
        <r>
          <rPr>
            <b/>
            <sz val="9"/>
            <color indexed="81"/>
            <rFont val="Tahoma"/>
            <family val="2"/>
          </rPr>
          <t>Karl-Johan Skiver:</t>
        </r>
        <r>
          <rPr>
            <sz val="9"/>
            <color indexed="81"/>
            <rFont val="Tahoma"/>
            <family val="2"/>
          </rPr>
          <t xml:space="preserve">
Bytt produkt och prisjusterat 2024-11-12</t>
        </r>
      </text>
    </comment>
    <comment ref="B33" authorId="1" shapeId="0" xr:uid="{49644610-CD11-477B-8AA6-7A0954255359}">
      <text>
        <r>
          <rPr>
            <b/>
            <sz val="9"/>
            <color indexed="81"/>
            <rFont val="Tahoma"/>
            <family val="2"/>
          </rPr>
          <t>Karl-Johan Skiver:</t>
        </r>
        <r>
          <rPr>
            <sz val="9"/>
            <color indexed="81"/>
            <rFont val="Tahoma"/>
            <family val="2"/>
          </rPr>
          <t xml:space="preserve">
Prisjusterat ny produkt 2023-01-24 EOL
Prisjusterat ny produkt 2023-10-05 EOL</t>
        </r>
      </text>
    </comment>
    <comment ref="C33" authorId="1" shapeId="0" xr:uid="{07882F2C-99A2-4C6F-AA95-34A9FCA600E1}">
      <text>
        <r>
          <rPr>
            <b/>
            <sz val="9"/>
            <color indexed="81"/>
            <rFont val="Tahoma"/>
            <family val="2"/>
          </rPr>
          <t>Karl-Johan Skiver:</t>
        </r>
        <r>
          <rPr>
            <sz val="9"/>
            <color indexed="81"/>
            <rFont val="Tahoma"/>
            <family val="2"/>
          </rPr>
          <t xml:space="preserve">
Prisjusterat ny produkt 2023-07-12 EOL</t>
        </r>
      </text>
    </comment>
    <comment ref="D33" authorId="1" shapeId="0" xr:uid="{219EA949-471C-40A0-B254-072EB113126A}">
      <text>
        <r>
          <rPr>
            <b/>
            <sz val="9"/>
            <color indexed="81"/>
            <rFont val="Tahoma"/>
            <family val="2"/>
          </rPr>
          <t>Karl-Johan Skiver:</t>
        </r>
        <r>
          <rPr>
            <sz val="9"/>
            <color indexed="81"/>
            <rFont val="Tahoma"/>
            <family val="2"/>
          </rPr>
          <t xml:space="preserve">
Prisjusterat ny produkt 2024-01-29 EOL
Prisjusterat ny produkt 2024-11-12</t>
        </r>
      </text>
    </comment>
    <comment ref="E33" authorId="1" shapeId="0" xr:uid="{0FA034E2-7336-4872-941C-8881465A8C57}">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33" authorId="1" shapeId="0" xr:uid="{E2ACF263-091C-42D6-B23B-109566E4ABEE}">
      <text>
        <r>
          <rPr>
            <b/>
            <sz val="9"/>
            <color indexed="81"/>
            <rFont val="Tahoma"/>
            <family val="2"/>
          </rPr>
          <t>Karl-Johan Skiver:</t>
        </r>
        <r>
          <rPr>
            <sz val="9"/>
            <color indexed="81"/>
            <rFont val="Tahoma"/>
            <family val="2"/>
          </rPr>
          <t xml:space="preserve">
Bytt produkt och prisjusterat 2024-11-12</t>
        </r>
      </text>
    </comment>
    <comment ref="C34" authorId="1" shapeId="0" xr:uid="{8B3927A6-DF35-45E0-A3FF-A97A52139ECA}">
      <text>
        <r>
          <rPr>
            <b/>
            <sz val="9"/>
            <color indexed="81"/>
            <rFont val="Tahoma"/>
            <family val="2"/>
          </rPr>
          <t>Karl-Johan Skiver:</t>
        </r>
        <r>
          <rPr>
            <sz val="9"/>
            <color indexed="81"/>
            <rFont val="Tahoma"/>
            <family val="2"/>
          </rPr>
          <t xml:space="preserve">
Prisjusterat ny produkt 2023-07-12 EOL</t>
        </r>
      </text>
    </comment>
    <comment ref="D34" authorId="1" shapeId="0" xr:uid="{C7ADBBFF-72EA-466A-9257-B9B5C6EBA5F8}">
      <text>
        <r>
          <rPr>
            <b/>
            <sz val="9"/>
            <color indexed="81"/>
            <rFont val="Tahoma"/>
            <family val="2"/>
          </rPr>
          <t>Karl-Johan Skiver:</t>
        </r>
        <r>
          <rPr>
            <sz val="9"/>
            <color indexed="81"/>
            <rFont val="Tahoma"/>
            <family val="2"/>
          </rPr>
          <t xml:space="preserve">
Prisjusterat ny produkt 2024-11-12</t>
        </r>
      </text>
    </comment>
    <comment ref="E34" authorId="1" shapeId="0" xr:uid="{D97733AC-FD0C-4ABF-9D6F-939D8E484218}">
      <text>
        <r>
          <rPr>
            <b/>
            <sz val="9"/>
            <color indexed="81"/>
            <rFont val="Tahoma"/>
            <family val="2"/>
          </rPr>
          <t>Karl-Johan Skiver:</t>
        </r>
        <r>
          <rPr>
            <sz val="9"/>
            <color indexed="81"/>
            <rFont val="Tahoma"/>
            <family val="2"/>
          </rPr>
          <t xml:space="preserve">
Valutakursförändrat 2023-05-30</t>
        </r>
      </text>
    </comment>
    <comment ref="F34" authorId="1" shapeId="0" xr:uid="{B2D8BE03-85DF-4567-9D41-598F656E21BC}">
      <text>
        <r>
          <rPr>
            <b/>
            <sz val="9"/>
            <color indexed="81"/>
            <rFont val="Tahoma"/>
            <family val="2"/>
          </rPr>
          <t>Karl-Johan Skiver:</t>
        </r>
        <r>
          <rPr>
            <sz val="9"/>
            <color indexed="81"/>
            <rFont val="Tahoma"/>
            <family val="2"/>
          </rPr>
          <t xml:space="preserve">
Bytt produkt och prisjusterat 2024-11-12</t>
        </r>
      </text>
    </comment>
    <comment ref="D35" authorId="1" shapeId="0" xr:uid="{5068E321-AE81-4525-AD27-3B8C2D07E8E2}">
      <text>
        <r>
          <rPr>
            <b/>
            <sz val="9"/>
            <color indexed="81"/>
            <rFont val="Tahoma"/>
            <family val="2"/>
          </rPr>
          <t>Karl-Johan Skiver:</t>
        </r>
        <r>
          <rPr>
            <sz val="9"/>
            <color indexed="81"/>
            <rFont val="Tahoma"/>
            <family val="2"/>
          </rPr>
          <t xml:space="preserve">
Prisjusterat ny produkt 2024-11-12</t>
        </r>
      </text>
    </comment>
    <comment ref="E35" authorId="1" shapeId="0" xr:uid="{5EBA4469-2A0B-48B3-BAF0-E0CFB0B4D016}">
      <text>
        <r>
          <rPr>
            <b/>
            <sz val="9"/>
            <color indexed="81"/>
            <rFont val="Tahoma"/>
            <family val="2"/>
          </rPr>
          <t>Karl-Johan Skiver:</t>
        </r>
        <r>
          <rPr>
            <sz val="9"/>
            <color indexed="81"/>
            <rFont val="Tahoma"/>
            <family val="2"/>
          </rPr>
          <t xml:space="preserve">
Valutakursförändrat och Prisjusterat ny produkt 2023-05-30 EOL</t>
        </r>
      </text>
    </comment>
    <comment ref="F35" authorId="1" shapeId="0" xr:uid="{D0D04229-5AD1-4ED4-83C2-06BF9052D38C}">
      <text>
        <r>
          <rPr>
            <b/>
            <sz val="9"/>
            <color indexed="81"/>
            <rFont val="Tahoma"/>
            <family val="2"/>
          </rPr>
          <t>Karl-Johan Skiver:</t>
        </r>
        <r>
          <rPr>
            <sz val="9"/>
            <color indexed="81"/>
            <rFont val="Tahoma"/>
            <family val="2"/>
          </rPr>
          <t xml:space="preserve">
Bytt produkt och prisjusterat 2024-11-12</t>
        </r>
      </text>
    </comment>
    <comment ref="D36" authorId="1" shapeId="0" xr:uid="{35B3C143-A505-4178-9AD9-B50DFC4791D1}">
      <text>
        <r>
          <rPr>
            <b/>
            <sz val="9"/>
            <color indexed="81"/>
            <rFont val="Tahoma"/>
            <family val="2"/>
          </rPr>
          <t>Karl-Johan Skiver:</t>
        </r>
        <r>
          <rPr>
            <sz val="9"/>
            <color indexed="81"/>
            <rFont val="Tahoma"/>
            <family val="2"/>
          </rPr>
          <t xml:space="preserve">
Prisjusterat ny produkt 2024-11-12</t>
        </r>
      </text>
    </comment>
    <comment ref="E36" authorId="1" shapeId="0" xr:uid="{199B7939-CF26-4D1F-9D04-84D4829BD79F}">
      <text>
        <r>
          <rPr>
            <b/>
            <sz val="9"/>
            <color indexed="81"/>
            <rFont val="Tahoma"/>
            <family val="2"/>
          </rPr>
          <t>Karl-Johan Skiver:</t>
        </r>
        <r>
          <rPr>
            <sz val="9"/>
            <color indexed="81"/>
            <rFont val="Tahoma"/>
            <family val="2"/>
          </rPr>
          <t xml:space="preserve">
Valutakursförändrat 2023-05-30</t>
        </r>
      </text>
    </comment>
    <comment ref="F36" authorId="1" shapeId="0" xr:uid="{38D67330-4F7C-44C0-9191-3B984FB66D54}">
      <text>
        <r>
          <rPr>
            <b/>
            <sz val="9"/>
            <color indexed="81"/>
            <rFont val="Tahoma"/>
            <family val="2"/>
          </rPr>
          <t>Karl-Johan Skiver:</t>
        </r>
        <r>
          <rPr>
            <sz val="9"/>
            <color indexed="81"/>
            <rFont val="Tahoma"/>
            <family val="2"/>
          </rPr>
          <t xml:space="preserve">
Bytt produkt och prisjusterat 2024-11-12</t>
        </r>
      </text>
    </comment>
    <comment ref="C37" authorId="1" shapeId="0" xr:uid="{C627C35E-0855-41A0-BFDE-20718FF1D57D}">
      <text>
        <r>
          <rPr>
            <b/>
            <sz val="9"/>
            <color indexed="81"/>
            <rFont val="Tahoma"/>
            <family val="2"/>
          </rPr>
          <t>Karl-Johan Skiver:</t>
        </r>
        <r>
          <rPr>
            <sz val="9"/>
            <color indexed="81"/>
            <rFont val="Tahoma"/>
            <family val="2"/>
          </rPr>
          <t xml:space="preserve">
Prisjusterat ny produkt 2023-07-12 EOL</t>
        </r>
      </text>
    </comment>
    <comment ref="D37" authorId="1" shapeId="0" xr:uid="{87D595A6-01EB-4A09-BABF-6F82C1CF1770}">
      <text>
        <r>
          <rPr>
            <b/>
            <sz val="9"/>
            <color indexed="81"/>
            <rFont val="Tahoma"/>
            <family val="2"/>
          </rPr>
          <t>Karl-Johan Skiver:</t>
        </r>
        <r>
          <rPr>
            <sz val="9"/>
            <color indexed="81"/>
            <rFont val="Tahoma"/>
            <family val="2"/>
          </rPr>
          <t xml:space="preserve">
Prisjusterat ny produkt 2024-11-12</t>
        </r>
      </text>
    </comment>
    <comment ref="E37" authorId="1" shapeId="0" xr:uid="{4B49BBFF-F4EC-4E45-AF80-D7AA0B23741F}">
      <text>
        <r>
          <rPr>
            <b/>
            <sz val="9"/>
            <color indexed="81"/>
            <rFont val="Tahoma"/>
            <family val="2"/>
          </rPr>
          <t>Karl-Johan Skiver:</t>
        </r>
        <r>
          <rPr>
            <sz val="9"/>
            <color indexed="81"/>
            <rFont val="Tahoma"/>
            <family val="2"/>
          </rPr>
          <t xml:space="preserve">
Valutakursförändrat 2023-05-30</t>
        </r>
      </text>
    </comment>
    <comment ref="F37" authorId="1" shapeId="0" xr:uid="{61373F60-C4CD-4458-9557-ED494877A96F}">
      <text>
        <r>
          <rPr>
            <b/>
            <sz val="9"/>
            <color indexed="81"/>
            <rFont val="Tahoma"/>
            <family val="2"/>
          </rPr>
          <t>Karl-Johan Skiver:</t>
        </r>
        <r>
          <rPr>
            <sz val="9"/>
            <color indexed="81"/>
            <rFont val="Tahoma"/>
            <family val="2"/>
          </rPr>
          <t xml:space="preserve">
Bytt produkt och prisjusterat 2024-11-12</t>
        </r>
      </text>
    </comment>
    <comment ref="D38" authorId="1" shapeId="0" xr:uid="{1F32E828-1067-4118-9F0E-7F6BB5D059CF}">
      <text>
        <r>
          <rPr>
            <b/>
            <sz val="9"/>
            <color indexed="81"/>
            <rFont val="Tahoma"/>
            <family val="2"/>
          </rPr>
          <t>Karl-Johan Skiver:</t>
        </r>
        <r>
          <rPr>
            <sz val="9"/>
            <color indexed="81"/>
            <rFont val="Tahoma"/>
            <family val="2"/>
          </rPr>
          <t xml:space="preserve">
Prisjusterat ny produkt 2024-11-12</t>
        </r>
      </text>
    </comment>
    <comment ref="E38" authorId="1" shapeId="0" xr:uid="{E610CD80-F067-4922-B4FD-590DB897EE0A}">
      <text>
        <r>
          <rPr>
            <b/>
            <sz val="9"/>
            <color indexed="81"/>
            <rFont val="Tahoma"/>
            <family val="2"/>
          </rPr>
          <t>Karl-Johan Skiver:</t>
        </r>
        <r>
          <rPr>
            <sz val="9"/>
            <color indexed="81"/>
            <rFont val="Tahoma"/>
            <family val="2"/>
          </rPr>
          <t xml:space="preserve">
Valutakursförändrat 2023-05-30</t>
        </r>
      </text>
    </comment>
    <comment ref="F38" authorId="1" shapeId="0" xr:uid="{C508127C-9610-4DBF-A4CE-32201D194830}">
      <text>
        <r>
          <rPr>
            <b/>
            <sz val="9"/>
            <color indexed="81"/>
            <rFont val="Tahoma"/>
            <family val="2"/>
          </rPr>
          <t>Karl-Johan Skiver:</t>
        </r>
        <r>
          <rPr>
            <sz val="9"/>
            <color indexed="81"/>
            <rFont val="Tahoma"/>
            <family val="2"/>
          </rPr>
          <t xml:space="preserve">
Bytt produkt och prisjusterat 2024-11-12</t>
        </r>
      </text>
    </comment>
    <comment ref="D39" authorId="1" shapeId="0" xr:uid="{04024AD7-7BAA-4FAD-97F9-90A562153A98}">
      <text>
        <r>
          <rPr>
            <b/>
            <sz val="9"/>
            <color indexed="81"/>
            <rFont val="Tahoma"/>
            <family val="2"/>
          </rPr>
          <t>Karl-Johan Skiver:</t>
        </r>
        <r>
          <rPr>
            <sz val="9"/>
            <color indexed="81"/>
            <rFont val="Tahoma"/>
            <family val="2"/>
          </rPr>
          <t xml:space="preserve">
Prisjusterat ny produkt 2024-11-12</t>
        </r>
      </text>
    </comment>
    <comment ref="E39" authorId="1" shapeId="0" xr:uid="{43E8B977-817D-4566-B28E-DEFE84EE2CED}">
      <text>
        <r>
          <rPr>
            <b/>
            <sz val="9"/>
            <color indexed="81"/>
            <rFont val="Tahoma"/>
            <family val="2"/>
          </rPr>
          <t>Karl-Johan Skiver:</t>
        </r>
        <r>
          <rPr>
            <sz val="9"/>
            <color indexed="81"/>
            <rFont val="Tahoma"/>
            <family val="2"/>
          </rPr>
          <t xml:space="preserve">
Valutakursförändrat 2023-05-30</t>
        </r>
      </text>
    </comment>
    <comment ref="F39" authorId="1" shapeId="0" xr:uid="{108DD3E4-ACBB-45CE-835F-8840D239EC73}">
      <text>
        <r>
          <rPr>
            <b/>
            <sz val="9"/>
            <color indexed="81"/>
            <rFont val="Tahoma"/>
            <family val="2"/>
          </rPr>
          <t>Karl-Johan Skiver:</t>
        </r>
        <r>
          <rPr>
            <sz val="9"/>
            <color indexed="81"/>
            <rFont val="Tahoma"/>
            <family val="2"/>
          </rPr>
          <t xml:space="preserve">
Bytt produkt och prisjusterat 2024-11-12</t>
        </r>
      </text>
    </comment>
    <comment ref="B40" authorId="1" shapeId="0" xr:uid="{71581134-2646-4508-A063-8358288D9F2A}">
      <text>
        <r>
          <rPr>
            <b/>
            <sz val="9"/>
            <color indexed="81"/>
            <rFont val="Tahoma"/>
            <family val="2"/>
          </rPr>
          <t>Karl-Johan Skiver:</t>
        </r>
        <r>
          <rPr>
            <sz val="9"/>
            <color indexed="81"/>
            <rFont val="Tahoma"/>
            <family val="2"/>
          </rPr>
          <t xml:space="preserve">
Prisjusterat 2024-11-12</t>
        </r>
      </text>
    </comment>
    <comment ref="D40" authorId="1" shapeId="0" xr:uid="{B07A4EA6-01D6-49EC-A7FE-381BD259DB22}">
      <text>
        <r>
          <rPr>
            <b/>
            <sz val="9"/>
            <color indexed="81"/>
            <rFont val="Tahoma"/>
            <family val="2"/>
          </rPr>
          <t>Karl-Johan Skiver:</t>
        </r>
        <r>
          <rPr>
            <sz val="9"/>
            <color indexed="81"/>
            <rFont val="Tahoma"/>
            <family val="2"/>
          </rPr>
          <t xml:space="preserve">
Prisjusterat ny produkt 2024-01-29 EOL
Prisjusterat ny produkt 2024-11-12</t>
        </r>
      </text>
    </comment>
    <comment ref="E40" authorId="1" shapeId="0" xr:uid="{4BD0FABF-FD3A-4A49-A796-44D26CF1A6AD}">
      <text>
        <r>
          <rPr>
            <b/>
            <sz val="9"/>
            <color indexed="81"/>
            <rFont val="Tahoma"/>
            <family val="2"/>
          </rPr>
          <t>Karl-Johan Skiver:</t>
        </r>
        <r>
          <rPr>
            <sz val="9"/>
            <color indexed="81"/>
            <rFont val="Tahoma"/>
            <family val="2"/>
          </rPr>
          <t xml:space="preserve">
Valutakursförändrat och Prisjusterat ny produkt 2023-05-30 EOL</t>
        </r>
      </text>
    </comment>
    <comment ref="F40" authorId="1" shapeId="0" xr:uid="{8C182F84-F517-464F-AB98-8696AF8294A0}">
      <text>
        <r>
          <rPr>
            <b/>
            <sz val="9"/>
            <color indexed="81"/>
            <rFont val="Tahoma"/>
            <family val="2"/>
          </rPr>
          <t>Karl-Johan Skiver:</t>
        </r>
        <r>
          <rPr>
            <sz val="9"/>
            <color indexed="81"/>
            <rFont val="Tahoma"/>
            <family val="2"/>
          </rPr>
          <t xml:space="preserve">
Bytt produkt och prisjusterat 2024-11-12</t>
        </r>
      </text>
    </comment>
    <comment ref="D41" authorId="1" shapeId="0" xr:uid="{41CFA67A-3940-49DF-9032-E2A3DB58F675}">
      <text>
        <r>
          <rPr>
            <b/>
            <sz val="9"/>
            <color indexed="81"/>
            <rFont val="Tahoma"/>
            <family val="2"/>
          </rPr>
          <t>Karl-Johan Skiver:</t>
        </r>
        <r>
          <rPr>
            <sz val="9"/>
            <color indexed="81"/>
            <rFont val="Tahoma"/>
            <family val="2"/>
          </rPr>
          <t xml:space="preserve">
Prisjusterat ny produkt 2024-11-12</t>
        </r>
      </text>
    </comment>
    <comment ref="E41" authorId="1" shapeId="0" xr:uid="{AEFE59E8-0968-4624-B61F-38370839A705}">
      <text>
        <r>
          <rPr>
            <b/>
            <sz val="9"/>
            <color indexed="81"/>
            <rFont val="Tahoma"/>
            <family val="2"/>
          </rPr>
          <t>Karl-Johan Skiver:</t>
        </r>
        <r>
          <rPr>
            <sz val="9"/>
            <color indexed="81"/>
            <rFont val="Tahoma"/>
            <family val="2"/>
          </rPr>
          <t xml:space="preserve">
Valutakursförändrat och Prisjusterat ny produkt 2023-05-30 EOL</t>
        </r>
      </text>
    </comment>
    <comment ref="F41" authorId="1" shapeId="0" xr:uid="{87B5717A-0795-4A23-A34E-B93B80130FF0}">
      <text>
        <r>
          <rPr>
            <b/>
            <sz val="9"/>
            <color indexed="81"/>
            <rFont val="Tahoma"/>
            <family val="2"/>
          </rPr>
          <t>Karl-Johan Skiver:</t>
        </r>
        <r>
          <rPr>
            <sz val="9"/>
            <color indexed="81"/>
            <rFont val="Tahoma"/>
            <family val="2"/>
          </rPr>
          <t xml:space="preserve">
Bytt produkt och prisjusterat 2024-11-12</t>
        </r>
      </text>
    </comment>
    <comment ref="B52" authorId="1" shapeId="0" xr:uid="{C2FB406E-A7F3-4CCB-87AE-D1357D4F651A}">
      <text>
        <r>
          <rPr>
            <b/>
            <sz val="9"/>
            <color indexed="81"/>
            <rFont val="Tahoma"/>
            <family val="2"/>
          </rPr>
          <t>Karl-Johan Skiver:</t>
        </r>
        <r>
          <rPr>
            <sz val="9"/>
            <color indexed="81"/>
            <rFont val="Tahoma"/>
            <family val="2"/>
          </rPr>
          <t xml:space="preserve">
Ny produkt 2023-09-19 EOL
Ny produkt 2023-01-24 EOL</t>
        </r>
      </text>
    </comment>
    <comment ref="C52" authorId="1" shapeId="0" xr:uid="{44849A32-AE5A-4449-BC44-EC0CABC842D6}">
      <text>
        <r>
          <rPr>
            <b/>
            <sz val="9"/>
            <color indexed="81"/>
            <rFont val="Tahoma"/>
            <family val="2"/>
          </rPr>
          <t>Karl-Johan Skiver:</t>
        </r>
        <r>
          <rPr>
            <sz val="9"/>
            <color indexed="81"/>
            <rFont val="Tahoma"/>
            <family val="2"/>
          </rPr>
          <t xml:space="preserve">
Ny produkt 2023-07-12 EOL.
Ny produkt 2023-12-14 EOL.</t>
        </r>
      </text>
    </comment>
    <comment ref="D52" authorId="1" shapeId="0" xr:uid="{E30AB4AE-39C1-4C7B-9EDE-5C8A850E611B}">
      <text>
        <r>
          <rPr>
            <b/>
            <sz val="9"/>
            <color indexed="81"/>
            <rFont val="Tahoma"/>
            <family val="2"/>
          </rPr>
          <t>Karl-Johan Skiver:</t>
        </r>
        <r>
          <rPr>
            <sz val="9"/>
            <color indexed="81"/>
            <rFont val="Tahoma"/>
            <family val="2"/>
          </rPr>
          <t xml:space="preserve">
Ny produkt 2024-01-29 EOL
Prisjusterat ny produkt 2024-11-12</t>
        </r>
      </text>
    </comment>
    <comment ref="E52" authorId="1" shapeId="0" xr:uid="{41A70FAE-F863-4C2E-B8B8-DBF5B97118C0}">
      <text>
        <r>
          <rPr>
            <b/>
            <sz val="9"/>
            <color indexed="81"/>
            <rFont val="Tahoma"/>
            <family val="2"/>
          </rPr>
          <t>Karl-Johan Skiver:</t>
        </r>
        <r>
          <rPr>
            <sz val="9"/>
            <color indexed="81"/>
            <rFont val="Tahoma"/>
            <family val="2"/>
          </rPr>
          <t xml:space="preserve">
Ny produkt 2023-05-30 EOL</t>
        </r>
      </text>
    </comment>
    <comment ref="F52" authorId="1" shapeId="0" xr:uid="{1B79EE87-FF95-4B2E-949E-7A3FF924BABD}">
      <text>
        <r>
          <rPr>
            <b/>
            <sz val="9"/>
            <color indexed="81"/>
            <rFont val="Tahoma"/>
            <family val="2"/>
          </rPr>
          <t>Karl-Johan Skiver:</t>
        </r>
        <r>
          <rPr>
            <sz val="9"/>
            <color indexed="81"/>
            <rFont val="Tahoma"/>
            <family val="2"/>
          </rPr>
          <t xml:space="preserve">
Bytt produkt och prisjusterat 2024-11-12</t>
        </r>
      </text>
    </comment>
    <comment ref="B53" authorId="1" shapeId="0" xr:uid="{671953B6-AF4C-452A-9736-8ACA04997A88}">
      <text>
        <r>
          <rPr>
            <b/>
            <sz val="9"/>
            <color indexed="81"/>
            <rFont val="Tahoma"/>
            <family val="2"/>
          </rPr>
          <t>Karl-Johan Skiver:</t>
        </r>
        <r>
          <rPr>
            <sz val="9"/>
            <color indexed="81"/>
            <rFont val="Tahoma"/>
            <family val="2"/>
          </rPr>
          <t xml:space="preserve">
Ny produkt 2023-09-19 EOL
Ny produkt 2023-01-24 EOL</t>
        </r>
      </text>
    </comment>
    <comment ref="C53" authorId="1" shapeId="0" xr:uid="{41749AFB-615B-4AE5-BE90-E5B9E3B86320}">
      <text>
        <r>
          <rPr>
            <b/>
            <sz val="9"/>
            <color indexed="81"/>
            <rFont val="Tahoma"/>
            <family val="2"/>
          </rPr>
          <t>Karl-Johan Skiver:</t>
        </r>
        <r>
          <rPr>
            <sz val="9"/>
            <color indexed="81"/>
            <rFont val="Tahoma"/>
            <family val="2"/>
          </rPr>
          <t xml:space="preserve">
Ny produkt 2023-12-14 EOL</t>
        </r>
      </text>
    </comment>
    <comment ref="D53" authorId="1" shapeId="0" xr:uid="{9C19CB3F-6C14-457D-85A3-0B8BE03FB82A}">
      <text>
        <r>
          <rPr>
            <b/>
            <sz val="9"/>
            <color indexed="81"/>
            <rFont val="Tahoma"/>
            <family val="2"/>
          </rPr>
          <t>Karl-Johan Skiver:</t>
        </r>
        <r>
          <rPr>
            <sz val="9"/>
            <color indexed="81"/>
            <rFont val="Tahoma"/>
            <family val="2"/>
          </rPr>
          <t xml:space="preserve">
Ny produkt 2024-01-29 EOL
Prisjusterat ny produkt 2024-11-12</t>
        </r>
      </text>
    </comment>
    <comment ref="E53" authorId="1" shapeId="0" xr:uid="{C7A27E6F-4A7F-4486-9741-A7C58A69C7D9}">
      <text>
        <r>
          <rPr>
            <b/>
            <sz val="9"/>
            <color indexed="81"/>
            <rFont val="Tahoma"/>
            <family val="2"/>
          </rPr>
          <t>Karl-Johan Skiver:</t>
        </r>
        <r>
          <rPr>
            <sz val="9"/>
            <color indexed="81"/>
            <rFont val="Tahoma"/>
            <family val="2"/>
          </rPr>
          <t xml:space="preserve">
Ny produkt 2023-05-30 EOL</t>
        </r>
      </text>
    </comment>
    <comment ref="F53" authorId="1" shapeId="0" xr:uid="{11A6D43F-A21C-406C-AE9B-369490873057}">
      <text>
        <r>
          <rPr>
            <b/>
            <sz val="9"/>
            <color indexed="81"/>
            <rFont val="Tahoma"/>
            <family val="2"/>
          </rPr>
          <t>Karl-Johan Skiver:</t>
        </r>
        <r>
          <rPr>
            <sz val="9"/>
            <color indexed="81"/>
            <rFont val="Tahoma"/>
            <family val="2"/>
          </rPr>
          <t xml:space="preserve">
Bytt produkt och prisjusterat 2024-11-12</t>
        </r>
      </text>
    </comment>
    <comment ref="B54" authorId="1" shapeId="0" xr:uid="{E761A992-CBC1-4215-B064-29F56C1DF588}">
      <text>
        <r>
          <rPr>
            <b/>
            <sz val="9"/>
            <color indexed="81"/>
            <rFont val="Tahoma"/>
            <family val="2"/>
          </rPr>
          <t>Karl-Johan Skiver:</t>
        </r>
        <r>
          <rPr>
            <sz val="9"/>
            <color indexed="81"/>
            <rFont val="Tahoma"/>
            <family val="2"/>
          </rPr>
          <t xml:space="preserve">
Ny produkt 2023-09-19 EOL
Ny produkt 2023-01-24 EOL</t>
        </r>
      </text>
    </comment>
    <comment ref="C54" authorId="1" shapeId="0" xr:uid="{987B7EA4-6EFF-4308-9731-A6BBEF1A4AC9}">
      <text>
        <r>
          <rPr>
            <b/>
            <sz val="9"/>
            <color indexed="81"/>
            <rFont val="Tahoma"/>
            <family val="2"/>
          </rPr>
          <t>Karl-Johan Skiver:</t>
        </r>
        <r>
          <rPr>
            <sz val="9"/>
            <color indexed="81"/>
            <rFont val="Tahoma"/>
            <family val="2"/>
          </rPr>
          <t xml:space="preserve">
Prisjusterat ny produkt 2023-07-12 EOL</t>
        </r>
      </text>
    </comment>
    <comment ref="D54" authorId="1" shapeId="0" xr:uid="{034E2B8C-29BD-4B84-A784-4530155AD8BB}">
      <text>
        <r>
          <rPr>
            <b/>
            <sz val="9"/>
            <color indexed="81"/>
            <rFont val="Tahoma"/>
            <family val="2"/>
          </rPr>
          <t>Karl-Johan Skiver:</t>
        </r>
        <r>
          <rPr>
            <sz val="9"/>
            <color indexed="81"/>
            <rFont val="Tahoma"/>
            <family val="2"/>
          </rPr>
          <t xml:space="preserve">
Ny produkt 2024-01-29 EOL
Prisjusterat ny produkt 2024-11-12</t>
        </r>
      </text>
    </comment>
    <comment ref="E54" authorId="1" shapeId="0" xr:uid="{C78BD9D2-0A3B-4528-8A22-C892D9252516}">
      <text>
        <r>
          <rPr>
            <b/>
            <sz val="9"/>
            <color indexed="81"/>
            <rFont val="Tahoma"/>
            <family val="2"/>
          </rPr>
          <t>Karl-Johan Skiver:</t>
        </r>
        <r>
          <rPr>
            <sz val="9"/>
            <color indexed="81"/>
            <rFont val="Tahoma"/>
            <family val="2"/>
          </rPr>
          <t xml:space="preserve">
Ny produkt 2023-05-30 EOL</t>
        </r>
      </text>
    </comment>
    <comment ref="F54" authorId="1" shapeId="0" xr:uid="{F70A15E3-01D1-4836-912F-301E3545140A}">
      <text>
        <r>
          <rPr>
            <b/>
            <sz val="9"/>
            <color indexed="81"/>
            <rFont val="Tahoma"/>
            <family val="2"/>
          </rPr>
          <t>Karl-Johan Skiver:</t>
        </r>
        <r>
          <rPr>
            <sz val="9"/>
            <color indexed="81"/>
            <rFont val="Tahoma"/>
            <family val="2"/>
          </rPr>
          <t xml:space="preserve">
Bytt produkt och prisjusterat 2024-11-12</t>
        </r>
      </text>
    </comment>
    <comment ref="B55" authorId="1" shapeId="0" xr:uid="{1258E46A-01F4-464F-A265-A5020EC3B822}">
      <text>
        <r>
          <rPr>
            <b/>
            <sz val="9"/>
            <color indexed="81"/>
            <rFont val="Tahoma"/>
            <family val="2"/>
          </rPr>
          <t>Karl-Johan Skiver:</t>
        </r>
        <r>
          <rPr>
            <sz val="9"/>
            <color indexed="81"/>
            <rFont val="Tahoma"/>
            <family val="2"/>
          </rPr>
          <t xml:space="preserve">
Prisjusterat ny produkt 2023-09-19 EOL
Prisjusterat ny produkt 2023-01-24 EOL</t>
        </r>
      </text>
    </comment>
    <comment ref="C55" authorId="1" shapeId="0" xr:uid="{0F3B80B6-0575-4FBE-B88A-CBB826D502BF}">
      <text>
        <r>
          <rPr>
            <b/>
            <sz val="9"/>
            <color indexed="81"/>
            <rFont val="Tahoma"/>
            <family val="2"/>
          </rPr>
          <t>Karl-Johan Skiver:</t>
        </r>
        <r>
          <rPr>
            <sz val="9"/>
            <color indexed="81"/>
            <rFont val="Tahoma"/>
            <family val="2"/>
          </rPr>
          <t xml:space="preserve">
Prisjusterat ny produkt 2023-07-12 EOL</t>
        </r>
      </text>
    </comment>
    <comment ref="D55" authorId="1" shapeId="0" xr:uid="{8ED7F1CD-BE25-454F-8963-7C40C284F678}">
      <text>
        <r>
          <rPr>
            <b/>
            <sz val="9"/>
            <color indexed="81"/>
            <rFont val="Tahoma"/>
            <family val="2"/>
          </rPr>
          <t>Karl-Johan Skiver:</t>
        </r>
        <r>
          <rPr>
            <sz val="9"/>
            <color indexed="81"/>
            <rFont val="Tahoma"/>
            <family val="2"/>
          </rPr>
          <t xml:space="preserve">
Prisjusterat ny produkt 2024-11-12</t>
        </r>
      </text>
    </comment>
    <comment ref="E55" authorId="1" shapeId="0" xr:uid="{98F97364-33D2-412F-8F1F-45BF10013977}">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55" authorId="1" shapeId="0" xr:uid="{F20DC549-566D-4DF8-BCA9-76E3EF014226}">
      <text>
        <r>
          <rPr>
            <b/>
            <sz val="9"/>
            <color indexed="81"/>
            <rFont val="Tahoma"/>
            <family val="2"/>
          </rPr>
          <t>Karl-Johan Skiver:</t>
        </r>
        <r>
          <rPr>
            <sz val="9"/>
            <color indexed="81"/>
            <rFont val="Tahoma"/>
            <family val="2"/>
          </rPr>
          <t xml:space="preserve">
Bytt produkt och prisjusterat 2024-11-12</t>
        </r>
      </text>
    </comment>
    <comment ref="B56" authorId="1" shapeId="0" xr:uid="{C9244CF8-4F7D-4D48-A8BB-4C6F0B00C851}">
      <text>
        <r>
          <rPr>
            <b/>
            <sz val="9"/>
            <color indexed="81"/>
            <rFont val="Tahoma"/>
            <family val="2"/>
          </rPr>
          <t>Karl-Johan Skiver:</t>
        </r>
        <r>
          <rPr>
            <sz val="9"/>
            <color indexed="81"/>
            <rFont val="Tahoma"/>
            <family val="2"/>
          </rPr>
          <t xml:space="preserve">
Prisjusterat ny produkt 2023-09-19 EOL
Prisjusterat ny produkt 2023-01-24 EOL</t>
        </r>
      </text>
    </comment>
    <comment ref="C56" authorId="1" shapeId="0" xr:uid="{D0232CFC-C57F-43C9-A6D5-0EE8CE810DAE}">
      <text>
        <r>
          <rPr>
            <b/>
            <sz val="9"/>
            <color indexed="81"/>
            <rFont val="Tahoma"/>
            <family val="2"/>
          </rPr>
          <t>Karl-Johan Skiver:</t>
        </r>
        <r>
          <rPr>
            <sz val="9"/>
            <color indexed="81"/>
            <rFont val="Tahoma"/>
            <family val="2"/>
          </rPr>
          <t xml:space="preserve">
Prisjusterat ny produkt 2023-07-12 EOL</t>
        </r>
      </text>
    </comment>
    <comment ref="D56" authorId="1" shapeId="0" xr:uid="{02F02EC7-53DB-434F-89CB-7F95B9BA2853}">
      <text>
        <r>
          <rPr>
            <b/>
            <sz val="9"/>
            <color indexed="81"/>
            <rFont val="Tahoma"/>
            <family val="2"/>
          </rPr>
          <t>Karl-Johan Skiver:</t>
        </r>
        <r>
          <rPr>
            <sz val="9"/>
            <color indexed="81"/>
            <rFont val="Tahoma"/>
            <family val="2"/>
          </rPr>
          <t xml:space="preserve">
Prisjusterat ny produkt 2024-11-12</t>
        </r>
      </text>
    </comment>
    <comment ref="E56" authorId="1" shapeId="0" xr:uid="{19E70F59-E9EB-4C21-A915-C998DDF1DC63}">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56" authorId="1" shapeId="0" xr:uid="{87688349-66D6-4868-B5FE-0DC7A5D56C4D}">
      <text>
        <r>
          <rPr>
            <b/>
            <sz val="9"/>
            <color indexed="81"/>
            <rFont val="Tahoma"/>
            <family val="2"/>
          </rPr>
          <t>Karl-Johan Skiver:</t>
        </r>
        <r>
          <rPr>
            <sz val="9"/>
            <color indexed="81"/>
            <rFont val="Tahoma"/>
            <family val="2"/>
          </rPr>
          <t xml:space="preserve">
Bytt produkt och prisjusterat 2024-11-12</t>
        </r>
      </text>
    </comment>
    <comment ref="B57" authorId="1" shapeId="0" xr:uid="{54F3C3D8-2624-4F4A-A6DC-B127524B47EA}">
      <text>
        <r>
          <rPr>
            <b/>
            <sz val="9"/>
            <color indexed="81"/>
            <rFont val="Tahoma"/>
            <family val="2"/>
          </rPr>
          <t>Karl-Johan Skiver:</t>
        </r>
        <r>
          <rPr>
            <sz val="9"/>
            <color indexed="81"/>
            <rFont val="Tahoma"/>
            <family val="2"/>
          </rPr>
          <t xml:space="preserve">
Prisjusterat ny produkt 2023-09-19 EOL
Prisjusterat ny produkt 2023-01-24 EOL</t>
        </r>
      </text>
    </comment>
    <comment ref="C57" authorId="1" shapeId="0" xr:uid="{D331C9CA-353C-43E3-A04E-C1DF9AD87974}">
      <text>
        <r>
          <rPr>
            <b/>
            <sz val="9"/>
            <color indexed="81"/>
            <rFont val="Tahoma"/>
            <family val="2"/>
          </rPr>
          <t>Karl-Johan Skiver:</t>
        </r>
        <r>
          <rPr>
            <sz val="9"/>
            <color indexed="81"/>
            <rFont val="Tahoma"/>
            <family val="2"/>
          </rPr>
          <t xml:space="preserve">
Prisjusterat ny produkt 2023-07-12 EOL</t>
        </r>
      </text>
    </comment>
    <comment ref="D57" authorId="1" shapeId="0" xr:uid="{969DCB5E-342E-4B5C-BAE8-EBD321D280B3}">
      <text>
        <r>
          <rPr>
            <b/>
            <sz val="9"/>
            <color indexed="81"/>
            <rFont val="Tahoma"/>
            <family val="2"/>
          </rPr>
          <t>Karl-Johan Skiver:</t>
        </r>
        <r>
          <rPr>
            <sz val="9"/>
            <color indexed="81"/>
            <rFont val="Tahoma"/>
            <family val="2"/>
          </rPr>
          <t xml:space="preserve">
Prisjusterat ny produkt 2024-11-12</t>
        </r>
      </text>
    </comment>
    <comment ref="E57" authorId="1" shapeId="0" xr:uid="{E31D0116-9D59-4987-8639-F401FA264274}">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57" authorId="1" shapeId="0" xr:uid="{34F4C743-94ED-40EF-92BB-A8A37E4D042F}">
      <text>
        <r>
          <rPr>
            <b/>
            <sz val="9"/>
            <color indexed="81"/>
            <rFont val="Tahoma"/>
            <family val="2"/>
          </rPr>
          <t>Karl-Johan Skiver:</t>
        </r>
        <r>
          <rPr>
            <sz val="9"/>
            <color indexed="81"/>
            <rFont val="Tahoma"/>
            <family val="2"/>
          </rPr>
          <t xml:space="preserve">
Bytt produkt och prisjusterat 2024-11-12</t>
        </r>
      </text>
    </comment>
    <comment ref="C58" authorId="1" shapeId="0" xr:uid="{E832D094-4527-4B99-BEBF-C454976EEA9E}">
      <text>
        <r>
          <rPr>
            <b/>
            <sz val="9"/>
            <color indexed="81"/>
            <rFont val="Tahoma"/>
            <family val="2"/>
          </rPr>
          <t>Karl-Johan Skiver:</t>
        </r>
        <r>
          <rPr>
            <sz val="9"/>
            <color indexed="81"/>
            <rFont val="Tahoma"/>
            <family val="2"/>
          </rPr>
          <t xml:space="preserve">
Prisjusterat ny produkt 2023-07-12 EOL</t>
        </r>
      </text>
    </comment>
    <comment ref="D58" authorId="1" shapeId="0" xr:uid="{C2F70735-631B-487D-BBA5-18121FA6CE1C}">
      <text>
        <r>
          <rPr>
            <b/>
            <sz val="9"/>
            <color indexed="81"/>
            <rFont val="Tahoma"/>
            <family val="2"/>
          </rPr>
          <t>Karl-Johan Skiver:</t>
        </r>
        <r>
          <rPr>
            <sz val="9"/>
            <color indexed="81"/>
            <rFont val="Tahoma"/>
            <family val="2"/>
          </rPr>
          <t xml:space="preserve">
Prisjusterat ny produkt 2024-11-12</t>
        </r>
      </text>
    </comment>
    <comment ref="E58" authorId="1" shapeId="0" xr:uid="{FDA16249-E5BC-486D-A6C6-808648E836F8}">
      <text>
        <r>
          <rPr>
            <b/>
            <sz val="9"/>
            <color indexed="81"/>
            <rFont val="Tahoma"/>
            <family val="2"/>
          </rPr>
          <t>Karl-Johan Skiver:</t>
        </r>
        <r>
          <rPr>
            <sz val="9"/>
            <color indexed="81"/>
            <rFont val="Tahoma"/>
            <family val="2"/>
          </rPr>
          <t xml:space="preserve">
Valutakursförändrat 2023-05-30</t>
        </r>
      </text>
    </comment>
    <comment ref="F58" authorId="1" shapeId="0" xr:uid="{597FEBA3-76E4-48EE-832B-35DC75BE6347}">
      <text>
        <r>
          <rPr>
            <b/>
            <sz val="9"/>
            <color indexed="81"/>
            <rFont val="Tahoma"/>
            <family val="2"/>
          </rPr>
          <t>Karl-Johan Skiver:</t>
        </r>
        <r>
          <rPr>
            <sz val="9"/>
            <color indexed="81"/>
            <rFont val="Tahoma"/>
            <family val="2"/>
          </rPr>
          <t xml:space="preserve">
Bytt produkt och prisjusterat 2024-11-12</t>
        </r>
      </text>
    </comment>
    <comment ref="D59" authorId="1" shapeId="0" xr:uid="{1F68C3FD-CAAE-4D07-B160-42D4C60BB596}">
      <text>
        <r>
          <rPr>
            <b/>
            <sz val="9"/>
            <color indexed="81"/>
            <rFont val="Tahoma"/>
            <family val="2"/>
          </rPr>
          <t>Karl-Johan Skiver:</t>
        </r>
        <r>
          <rPr>
            <sz val="9"/>
            <color indexed="81"/>
            <rFont val="Tahoma"/>
            <family val="2"/>
          </rPr>
          <t xml:space="preserve">
Prisjusterat ny produkt 2024-11-12</t>
        </r>
      </text>
    </comment>
    <comment ref="E59" authorId="1" shapeId="0" xr:uid="{3ADE5767-64EF-473F-B944-C9597627CD25}">
      <text>
        <r>
          <rPr>
            <b/>
            <sz val="9"/>
            <color indexed="81"/>
            <rFont val="Tahoma"/>
            <family val="2"/>
          </rPr>
          <t>Karl-Johan Skiver:</t>
        </r>
        <r>
          <rPr>
            <sz val="9"/>
            <color indexed="81"/>
            <rFont val="Tahoma"/>
            <family val="2"/>
          </rPr>
          <t xml:space="preserve">
Valutakursförändrat och Prisjusterat ny produkt 2023-05-30 EOL</t>
        </r>
      </text>
    </comment>
    <comment ref="F59" authorId="1" shapeId="0" xr:uid="{55A6404E-1C94-416D-9FA7-0142012D03FB}">
      <text>
        <r>
          <rPr>
            <b/>
            <sz val="9"/>
            <color indexed="81"/>
            <rFont val="Tahoma"/>
            <family val="2"/>
          </rPr>
          <t>Karl-Johan Skiver:</t>
        </r>
        <r>
          <rPr>
            <sz val="9"/>
            <color indexed="81"/>
            <rFont val="Tahoma"/>
            <family val="2"/>
          </rPr>
          <t xml:space="preserve">
Bytt produkt och prisjusterat 2024-11-12</t>
        </r>
      </text>
    </comment>
    <comment ref="D60" authorId="1" shapeId="0" xr:uid="{AA2B98B2-2307-443D-97B8-89987183490D}">
      <text>
        <r>
          <rPr>
            <b/>
            <sz val="9"/>
            <color indexed="81"/>
            <rFont val="Tahoma"/>
            <family val="2"/>
          </rPr>
          <t>Karl-Johan Skiver:</t>
        </r>
        <r>
          <rPr>
            <sz val="9"/>
            <color indexed="81"/>
            <rFont val="Tahoma"/>
            <family val="2"/>
          </rPr>
          <t xml:space="preserve">
Prisjusterat ny produkt 2024-11-12</t>
        </r>
      </text>
    </comment>
    <comment ref="E60" authorId="1" shapeId="0" xr:uid="{7C434B25-4281-4AB7-8883-4F2F4552BCF2}">
      <text>
        <r>
          <rPr>
            <b/>
            <sz val="9"/>
            <color indexed="81"/>
            <rFont val="Tahoma"/>
            <family val="2"/>
          </rPr>
          <t>Karl-Johan Skiver:</t>
        </r>
        <r>
          <rPr>
            <sz val="9"/>
            <color indexed="81"/>
            <rFont val="Tahoma"/>
            <family val="2"/>
          </rPr>
          <t xml:space="preserve">
Valutakursförändrat 2023-05-30</t>
        </r>
      </text>
    </comment>
    <comment ref="F60" authorId="1" shapeId="0" xr:uid="{C5BCBACE-F0DA-4838-AD9F-362B16BC559B}">
      <text>
        <r>
          <rPr>
            <b/>
            <sz val="9"/>
            <color indexed="81"/>
            <rFont val="Tahoma"/>
            <family val="2"/>
          </rPr>
          <t>Karl-Johan Skiver:</t>
        </r>
        <r>
          <rPr>
            <sz val="9"/>
            <color indexed="81"/>
            <rFont val="Tahoma"/>
            <family val="2"/>
          </rPr>
          <t xml:space="preserve">
Bytt produkt och prisjusterat 2024-11-12</t>
        </r>
      </text>
    </comment>
    <comment ref="C61" authorId="1" shapeId="0" xr:uid="{B5A70B7B-1858-46D0-AC5F-FC04E4308489}">
      <text>
        <r>
          <rPr>
            <b/>
            <sz val="9"/>
            <color indexed="81"/>
            <rFont val="Tahoma"/>
            <family val="2"/>
          </rPr>
          <t>Karl-Johan Skiver:</t>
        </r>
        <r>
          <rPr>
            <sz val="9"/>
            <color indexed="81"/>
            <rFont val="Tahoma"/>
            <family val="2"/>
          </rPr>
          <t xml:space="preserve">
Prisjusterat ny produkt 2023-07-12 EOL</t>
        </r>
      </text>
    </comment>
    <comment ref="D61" authorId="1" shapeId="0" xr:uid="{B9F101B3-DC6B-4093-8927-D0360E2F529B}">
      <text>
        <r>
          <rPr>
            <b/>
            <sz val="9"/>
            <color indexed="81"/>
            <rFont val="Tahoma"/>
            <family val="2"/>
          </rPr>
          <t>Karl-Johan Skiver:</t>
        </r>
        <r>
          <rPr>
            <sz val="9"/>
            <color indexed="81"/>
            <rFont val="Tahoma"/>
            <family val="2"/>
          </rPr>
          <t xml:space="preserve">
Prisjusterat ny produkt 2024-11-12</t>
        </r>
      </text>
    </comment>
    <comment ref="E61" authorId="1" shapeId="0" xr:uid="{33A50747-6F96-4E84-AF89-35DCAFCB9DF4}">
      <text>
        <r>
          <rPr>
            <b/>
            <sz val="9"/>
            <color indexed="81"/>
            <rFont val="Tahoma"/>
            <family val="2"/>
          </rPr>
          <t>Karl-Johan Skiver:</t>
        </r>
        <r>
          <rPr>
            <sz val="9"/>
            <color indexed="81"/>
            <rFont val="Tahoma"/>
            <family val="2"/>
          </rPr>
          <t xml:space="preserve">
Valutakursförändrat 2023-05-30</t>
        </r>
      </text>
    </comment>
    <comment ref="F61" authorId="1" shapeId="0" xr:uid="{B8D2F8E3-E2BB-43F4-8DC0-6AFAA16EF753}">
      <text>
        <r>
          <rPr>
            <b/>
            <sz val="9"/>
            <color indexed="81"/>
            <rFont val="Tahoma"/>
            <family val="2"/>
          </rPr>
          <t>Karl-Johan Skiver:</t>
        </r>
        <r>
          <rPr>
            <sz val="9"/>
            <color indexed="81"/>
            <rFont val="Tahoma"/>
            <family val="2"/>
          </rPr>
          <t xml:space="preserve">
Bytt produkt och prisjusterat 2024-11-12</t>
        </r>
      </text>
    </comment>
    <comment ref="D62" authorId="1" shapeId="0" xr:uid="{C36FDE6C-2FD0-4322-84A0-8B264C4209DA}">
      <text>
        <r>
          <rPr>
            <b/>
            <sz val="9"/>
            <color indexed="81"/>
            <rFont val="Tahoma"/>
            <family val="2"/>
          </rPr>
          <t>Karl-Johan Skiver:</t>
        </r>
        <r>
          <rPr>
            <sz val="9"/>
            <color indexed="81"/>
            <rFont val="Tahoma"/>
            <family val="2"/>
          </rPr>
          <t xml:space="preserve">
Prisjusterat ny produkt 2024-11-12</t>
        </r>
      </text>
    </comment>
    <comment ref="E62" authorId="1" shapeId="0" xr:uid="{05BC7110-1615-4350-95F6-6B51A80F30B8}">
      <text>
        <r>
          <rPr>
            <b/>
            <sz val="9"/>
            <color indexed="81"/>
            <rFont val="Tahoma"/>
            <family val="2"/>
          </rPr>
          <t>Karl-Johan Skiver:</t>
        </r>
        <r>
          <rPr>
            <sz val="9"/>
            <color indexed="81"/>
            <rFont val="Tahoma"/>
            <family val="2"/>
          </rPr>
          <t xml:space="preserve">
Valutakursförändrat 2023-05-30</t>
        </r>
      </text>
    </comment>
    <comment ref="F62" authorId="1" shapeId="0" xr:uid="{B2E137E7-A762-413C-9A37-8ED40BCD8F18}">
      <text>
        <r>
          <rPr>
            <b/>
            <sz val="9"/>
            <color indexed="81"/>
            <rFont val="Tahoma"/>
            <family val="2"/>
          </rPr>
          <t>Karl-Johan Skiver:</t>
        </r>
        <r>
          <rPr>
            <sz val="9"/>
            <color indexed="81"/>
            <rFont val="Tahoma"/>
            <family val="2"/>
          </rPr>
          <t xml:space="preserve">
Bytt produkt och prisjusterat 2024-11-12</t>
        </r>
      </text>
    </comment>
    <comment ref="D63" authorId="1" shapeId="0" xr:uid="{25787F1C-61B6-47D9-AC3F-31BB9D753CD1}">
      <text>
        <r>
          <rPr>
            <b/>
            <sz val="9"/>
            <color indexed="81"/>
            <rFont val="Tahoma"/>
            <family val="2"/>
          </rPr>
          <t>Karl-Johan Skiver:</t>
        </r>
        <r>
          <rPr>
            <sz val="9"/>
            <color indexed="81"/>
            <rFont val="Tahoma"/>
            <family val="2"/>
          </rPr>
          <t xml:space="preserve">
Prisjusterat ny produkt 2024-11-12</t>
        </r>
      </text>
    </comment>
    <comment ref="E63" authorId="1" shapeId="0" xr:uid="{803C373D-C4A0-4A79-B110-79874597296F}">
      <text>
        <r>
          <rPr>
            <b/>
            <sz val="9"/>
            <color indexed="81"/>
            <rFont val="Tahoma"/>
            <family val="2"/>
          </rPr>
          <t>Karl-Johan Skiver:</t>
        </r>
        <r>
          <rPr>
            <sz val="9"/>
            <color indexed="81"/>
            <rFont val="Tahoma"/>
            <family val="2"/>
          </rPr>
          <t xml:space="preserve">
Valutakursförändrat och Prisjusterat ny produkt 2023-05-30 EOL</t>
        </r>
      </text>
    </comment>
    <comment ref="F63" authorId="1" shapeId="0" xr:uid="{A0A95C93-C86C-418C-8936-92CB2606E5AB}">
      <text>
        <r>
          <rPr>
            <b/>
            <sz val="9"/>
            <color indexed="81"/>
            <rFont val="Tahoma"/>
            <family val="2"/>
          </rPr>
          <t>Karl-Johan Skiver:</t>
        </r>
        <r>
          <rPr>
            <sz val="9"/>
            <color indexed="81"/>
            <rFont val="Tahoma"/>
            <family val="2"/>
          </rPr>
          <t xml:space="preserve">
Bytt produkt och prisjusterat 2024-11-12</t>
        </r>
      </text>
    </comment>
    <comment ref="B64" authorId="1" shapeId="0" xr:uid="{CCCA3BBE-1525-423E-B073-2EA7F51C268F}">
      <text>
        <r>
          <rPr>
            <b/>
            <sz val="9"/>
            <color indexed="81"/>
            <rFont val="Tahoma"/>
            <family val="2"/>
          </rPr>
          <t>Karl-Johan Skiver:</t>
        </r>
        <r>
          <rPr>
            <sz val="9"/>
            <color indexed="81"/>
            <rFont val="Tahoma"/>
            <family val="2"/>
          </rPr>
          <t xml:space="preserve">
Prisjusterat 2024-11-12</t>
        </r>
      </text>
    </comment>
    <comment ref="D64" authorId="1" shapeId="0" xr:uid="{C7582D0E-E426-4801-A640-9D1AD5250D5F}">
      <text>
        <r>
          <rPr>
            <b/>
            <sz val="9"/>
            <color indexed="81"/>
            <rFont val="Tahoma"/>
            <family val="2"/>
          </rPr>
          <t>Karl-Johan Skiver:</t>
        </r>
        <r>
          <rPr>
            <sz val="9"/>
            <color indexed="81"/>
            <rFont val="Tahoma"/>
            <family val="2"/>
          </rPr>
          <t xml:space="preserve">
Prisjusterat ny produkt 2024-01-29 EOL
Prisjusterat ny produkt 2024-11-12</t>
        </r>
      </text>
    </comment>
    <comment ref="E64" authorId="1" shapeId="0" xr:uid="{EB791138-0834-47CA-9608-87C47AD93956}">
      <text>
        <r>
          <rPr>
            <b/>
            <sz val="9"/>
            <color indexed="81"/>
            <rFont val="Tahoma"/>
            <family val="2"/>
          </rPr>
          <t>Karl-Johan Skiver:</t>
        </r>
        <r>
          <rPr>
            <sz val="9"/>
            <color indexed="81"/>
            <rFont val="Tahoma"/>
            <family val="2"/>
          </rPr>
          <t xml:space="preserve">
Valutakursförändrat och Prisjusterat ny produkt 2023-05-30 EOL</t>
        </r>
      </text>
    </comment>
    <comment ref="F64" authorId="1" shapeId="0" xr:uid="{3A03F6C2-75D8-4FEF-9DC2-4EE753729082}">
      <text>
        <r>
          <rPr>
            <b/>
            <sz val="9"/>
            <color indexed="81"/>
            <rFont val="Tahoma"/>
            <family val="2"/>
          </rPr>
          <t>Karl-Johan Skiver:</t>
        </r>
        <r>
          <rPr>
            <sz val="9"/>
            <color indexed="81"/>
            <rFont val="Tahoma"/>
            <family val="2"/>
          </rPr>
          <t xml:space="preserve">
Bytt produkt och prisjusterat 2024-11-12</t>
        </r>
      </text>
    </comment>
    <comment ref="D65" authorId="1" shapeId="0" xr:uid="{D3F05C70-B140-4691-9E42-AF66C01EC24E}">
      <text>
        <r>
          <rPr>
            <b/>
            <sz val="9"/>
            <color indexed="81"/>
            <rFont val="Tahoma"/>
            <family val="2"/>
          </rPr>
          <t>Karl-Johan Skiver:</t>
        </r>
        <r>
          <rPr>
            <sz val="9"/>
            <color indexed="81"/>
            <rFont val="Tahoma"/>
            <family val="2"/>
          </rPr>
          <t xml:space="preserve">
Prisjusterat ny produkt 2024-11-12</t>
        </r>
      </text>
    </comment>
    <comment ref="E65" authorId="1" shapeId="0" xr:uid="{02EA5A98-E833-4D6A-B25B-A6E24F1B7008}">
      <text>
        <r>
          <rPr>
            <b/>
            <sz val="9"/>
            <color indexed="81"/>
            <rFont val="Tahoma"/>
            <family val="2"/>
          </rPr>
          <t>Karl-Johan Skiver:</t>
        </r>
        <r>
          <rPr>
            <sz val="9"/>
            <color indexed="81"/>
            <rFont val="Tahoma"/>
            <family val="2"/>
          </rPr>
          <t xml:space="preserve">
Valutakursförändrat och Prisjusterat ny produkt 2023-05-30 EOL</t>
        </r>
      </text>
    </comment>
    <comment ref="F65" authorId="1" shapeId="0" xr:uid="{D4AE51CB-F28D-47A4-84EB-E47A24FA6CE8}">
      <text>
        <r>
          <rPr>
            <b/>
            <sz val="9"/>
            <color indexed="81"/>
            <rFont val="Tahoma"/>
            <family val="2"/>
          </rPr>
          <t>Karl-Johan Skiver:</t>
        </r>
        <r>
          <rPr>
            <sz val="9"/>
            <color indexed="81"/>
            <rFont val="Tahoma"/>
            <family val="2"/>
          </rPr>
          <t xml:space="preserve">
Bytt produkt och prisjusterat 2024-11-12</t>
        </r>
      </text>
    </comment>
    <comment ref="B76" authorId="1" shapeId="0" xr:uid="{9751BFB4-B6CD-434B-A3B0-7D35D9599784}">
      <text>
        <r>
          <rPr>
            <b/>
            <sz val="9"/>
            <color indexed="81"/>
            <rFont val="Tahoma"/>
            <family val="2"/>
          </rPr>
          <t>Karl-Johan Skiver:</t>
        </r>
        <r>
          <rPr>
            <sz val="9"/>
            <color indexed="81"/>
            <rFont val="Tahoma"/>
            <family val="2"/>
          </rPr>
          <t xml:space="preserve">
Ny produkt 2023-10-25 EOL</t>
        </r>
      </text>
    </comment>
    <comment ref="C76" authorId="1" shapeId="0" xr:uid="{08A1AA60-3D4A-45BB-A5DB-B2BD6D83BAF1}">
      <text>
        <r>
          <rPr>
            <b/>
            <sz val="9"/>
            <color indexed="81"/>
            <rFont val="Tahoma"/>
            <family val="2"/>
          </rPr>
          <t>Karl-Johan Skiver:</t>
        </r>
        <r>
          <rPr>
            <sz val="9"/>
            <color indexed="81"/>
            <rFont val="Tahoma"/>
            <family val="2"/>
          </rPr>
          <t xml:space="preserve">
Ny produkt 2023-07-12 EOL</t>
        </r>
      </text>
    </comment>
    <comment ref="D76" authorId="1" shapeId="0" xr:uid="{6052AF78-8E73-40B4-AC09-AC606950D366}">
      <text>
        <r>
          <rPr>
            <b/>
            <sz val="9"/>
            <color indexed="81"/>
            <rFont val="Tahoma"/>
            <family val="2"/>
          </rPr>
          <t>Karl-Johan Skiver:</t>
        </r>
        <r>
          <rPr>
            <sz val="9"/>
            <color indexed="81"/>
            <rFont val="Tahoma"/>
            <family val="2"/>
          </rPr>
          <t xml:space="preserve">
Ny produkt 2024-01-29 EOL
Prisjusterat ny produkt 2024-11-12</t>
        </r>
      </text>
    </comment>
    <comment ref="F76" authorId="1" shapeId="0" xr:uid="{9B4CA369-0B5E-4C9C-BEF8-0F113F330E9E}">
      <text>
        <r>
          <rPr>
            <b/>
            <sz val="9"/>
            <color indexed="81"/>
            <rFont val="Tahoma"/>
            <family val="2"/>
          </rPr>
          <t>Karl-Johan Skiver:</t>
        </r>
        <r>
          <rPr>
            <sz val="9"/>
            <color indexed="81"/>
            <rFont val="Tahoma"/>
            <family val="2"/>
          </rPr>
          <t xml:space="preserve">
Bytt produkt och prisjusterat 2024-11-12</t>
        </r>
      </text>
    </comment>
    <comment ref="B77" authorId="1" shapeId="0" xr:uid="{64862821-BA2D-47CF-A08A-EC5E7B1DDB80}">
      <text>
        <r>
          <rPr>
            <b/>
            <sz val="9"/>
            <color indexed="81"/>
            <rFont val="Tahoma"/>
            <family val="2"/>
          </rPr>
          <t>Karl-Johan Skiver:</t>
        </r>
        <r>
          <rPr>
            <sz val="9"/>
            <color indexed="81"/>
            <rFont val="Tahoma"/>
            <family val="2"/>
          </rPr>
          <t xml:space="preserve">
Ny produkt 2023-10-25 EOL</t>
        </r>
      </text>
    </comment>
    <comment ref="C77" authorId="1" shapeId="0" xr:uid="{1E8C2D14-15A5-4E5F-877F-C54999CB797E}">
      <text>
        <r>
          <rPr>
            <b/>
            <sz val="9"/>
            <color indexed="81"/>
            <rFont val="Tahoma"/>
            <family val="2"/>
          </rPr>
          <t>Karl-Johan Skiver:</t>
        </r>
        <r>
          <rPr>
            <sz val="9"/>
            <color indexed="81"/>
            <rFont val="Tahoma"/>
            <family val="2"/>
          </rPr>
          <t xml:space="preserve">
Ny produkt 2023-07-12 EOL.
Ny produkt 2023-12-14 EOL.</t>
        </r>
      </text>
    </comment>
    <comment ref="D77" authorId="1" shapeId="0" xr:uid="{2C7D0ABD-4CD1-4053-AC48-3076780C0152}">
      <text>
        <r>
          <rPr>
            <b/>
            <sz val="9"/>
            <color indexed="81"/>
            <rFont val="Tahoma"/>
            <family val="2"/>
          </rPr>
          <t>Karl-Johan Skiver:</t>
        </r>
        <r>
          <rPr>
            <sz val="9"/>
            <color indexed="81"/>
            <rFont val="Tahoma"/>
            <family val="2"/>
          </rPr>
          <t xml:space="preserve">
Ny produkt 2024-01-29 EOL
Prisjusterat ny produkt 2024-11-12</t>
        </r>
      </text>
    </comment>
    <comment ref="F77" authorId="1" shapeId="0" xr:uid="{9FF69CED-CF58-456E-BFBC-D51C1A766329}">
      <text>
        <r>
          <rPr>
            <b/>
            <sz val="9"/>
            <color indexed="81"/>
            <rFont val="Tahoma"/>
            <family val="2"/>
          </rPr>
          <t>Karl-Johan Skiver:</t>
        </r>
        <r>
          <rPr>
            <sz val="9"/>
            <color indexed="81"/>
            <rFont val="Tahoma"/>
            <family val="2"/>
          </rPr>
          <t xml:space="preserve">
Bytt produkt och prisjusterat 2024-11-12</t>
        </r>
      </text>
    </comment>
    <comment ref="B78" authorId="1" shapeId="0" xr:uid="{F6891B6E-CA1A-4269-A53D-2959CB87FBA7}">
      <text>
        <r>
          <rPr>
            <b/>
            <sz val="9"/>
            <color indexed="81"/>
            <rFont val="Tahoma"/>
            <family val="2"/>
          </rPr>
          <t>Karl-Johan Skiver:</t>
        </r>
        <r>
          <rPr>
            <sz val="9"/>
            <color indexed="81"/>
            <rFont val="Tahoma"/>
            <family val="2"/>
          </rPr>
          <t xml:space="preserve">
Prisjusterat ny produkt 2023-10-25 EOL</t>
        </r>
      </text>
    </comment>
    <comment ref="C78" authorId="1" shapeId="0" xr:uid="{6E01D75A-72B3-41F2-9E17-D5A270978A55}">
      <text>
        <r>
          <rPr>
            <b/>
            <sz val="9"/>
            <color indexed="81"/>
            <rFont val="Tahoma"/>
            <family val="2"/>
          </rPr>
          <t>Karl-Johan Skiver:</t>
        </r>
        <r>
          <rPr>
            <sz val="9"/>
            <color indexed="81"/>
            <rFont val="Tahoma"/>
            <family val="2"/>
          </rPr>
          <t xml:space="preserve">
Prisjusterat ny produkt 2023-07-12 EOL</t>
        </r>
      </text>
    </comment>
    <comment ref="D78" authorId="1" shapeId="0" xr:uid="{0AA0509F-6CD4-4279-B6D8-6F30E5FEA4D0}">
      <text>
        <r>
          <rPr>
            <b/>
            <sz val="9"/>
            <color indexed="81"/>
            <rFont val="Tahoma"/>
            <family val="2"/>
          </rPr>
          <t>Karl-Johan Skiver:</t>
        </r>
        <r>
          <rPr>
            <sz val="9"/>
            <color indexed="81"/>
            <rFont val="Tahoma"/>
            <family val="2"/>
          </rPr>
          <t xml:space="preserve">
Prisjusterat ny produkt 2024-11-12</t>
        </r>
      </text>
    </comment>
    <comment ref="E78" authorId="1" shapeId="0" xr:uid="{4855DF61-FF8D-43F4-A7F9-02E8E520D072}">
      <text>
        <r>
          <rPr>
            <b/>
            <sz val="9"/>
            <color indexed="81"/>
            <rFont val="Tahoma"/>
            <family val="2"/>
          </rPr>
          <t>Karl-Johan Skiver:</t>
        </r>
        <r>
          <rPr>
            <sz val="9"/>
            <color indexed="81"/>
            <rFont val="Tahoma"/>
            <family val="2"/>
          </rPr>
          <t xml:space="preserve">
Valutakursförändrat 2023-05-30. Ny kemikalieskatt 2023-07-01.</t>
        </r>
      </text>
    </comment>
    <comment ref="F78" authorId="1" shapeId="0" xr:uid="{A71DB6CF-85F5-40FF-AEAD-73C37E4BB66C}">
      <text>
        <r>
          <rPr>
            <b/>
            <sz val="9"/>
            <color indexed="81"/>
            <rFont val="Tahoma"/>
            <family val="2"/>
          </rPr>
          <t>Karl-Johan Skiver:</t>
        </r>
        <r>
          <rPr>
            <sz val="9"/>
            <color indexed="81"/>
            <rFont val="Tahoma"/>
            <family val="2"/>
          </rPr>
          <t xml:space="preserve">
Bytt produkt och prisjusterat 2024-11-12</t>
        </r>
      </text>
    </comment>
    <comment ref="B79" authorId="1" shapeId="0" xr:uid="{EDBF7AF0-AF95-476D-A745-42E419B1D6D1}">
      <text>
        <r>
          <rPr>
            <b/>
            <sz val="9"/>
            <color indexed="81"/>
            <rFont val="Tahoma"/>
            <family val="2"/>
          </rPr>
          <t>Karl-Johan Skiver:</t>
        </r>
        <r>
          <rPr>
            <sz val="9"/>
            <color indexed="81"/>
            <rFont val="Tahoma"/>
            <family val="2"/>
          </rPr>
          <t xml:space="preserve">
Prisjusterat ny produkt 2023-10-25 EOL</t>
        </r>
      </text>
    </comment>
    <comment ref="C79" authorId="1" shapeId="0" xr:uid="{E5C6C1A7-DDFF-4196-BA03-63437C9A0FD5}">
      <text>
        <r>
          <rPr>
            <b/>
            <sz val="9"/>
            <color indexed="81"/>
            <rFont val="Tahoma"/>
            <family val="2"/>
          </rPr>
          <t>Karl-Johan Skiver:</t>
        </r>
        <r>
          <rPr>
            <sz val="9"/>
            <color indexed="81"/>
            <rFont val="Tahoma"/>
            <family val="2"/>
          </rPr>
          <t xml:space="preserve">
Prisjusterat ny produkt 2023-07-12 EOL</t>
        </r>
      </text>
    </comment>
    <comment ref="D79" authorId="1" shapeId="0" xr:uid="{8063FA3B-6709-43FE-A477-E989F10EC8BF}">
      <text>
        <r>
          <rPr>
            <b/>
            <sz val="9"/>
            <color indexed="81"/>
            <rFont val="Tahoma"/>
            <family val="2"/>
          </rPr>
          <t>Karl-Johan Skiver:</t>
        </r>
        <r>
          <rPr>
            <sz val="9"/>
            <color indexed="81"/>
            <rFont val="Tahoma"/>
            <family val="2"/>
          </rPr>
          <t xml:space="preserve">
Prisjusterat ny produkt 2024-11-12</t>
        </r>
      </text>
    </comment>
    <comment ref="E79" authorId="1" shapeId="0" xr:uid="{7CE1F51B-F033-4DC3-8972-21B0D48F5770}">
      <text>
        <r>
          <rPr>
            <b/>
            <sz val="9"/>
            <color indexed="81"/>
            <rFont val="Tahoma"/>
            <family val="2"/>
          </rPr>
          <t>Karl-Johan Skiver:</t>
        </r>
        <r>
          <rPr>
            <sz val="9"/>
            <color indexed="81"/>
            <rFont val="Tahoma"/>
            <family val="2"/>
          </rPr>
          <t xml:space="preserve">
Valutakursförändrat 2023-05-30. Ny kemikalieskatt 2023-07-01. </t>
        </r>
      </text>
    </comment>
    <comment ref="F79" authorId="1" shapeId="0" xr:uid="{982336B9-57EE-4B20-82D3-F89545D2F2D6}">
      <text>
        <r>
          <rPr>
            <b/>
            <sz val="9"/>
            <color indexed="81"/>
            <rFont val="Tahoma"/>
            <family val="2"/>
          </rPr>
          <t>Karl-Johan Skiver:</t>
        </r>
        <r>
          <rPr>
            <sz val="9"/>
            <color indexed="81"/>
            <rFont val="Tahoma"/>
            <family val="2"/>
          </rPr>
          <t xml:space="preserve">
Bytt produkt och prisjusterat 2024-11-12</t>
        </r>
      </text>
    </comment>
    <comment ref="C80" authorId="1" shapeId="0" xr:uid="{5F86E188-ACB5-41E2-9A6C-FB22AAEBE319}">
      <text>
        <r>
          <rPr>
            <b/>
            <sz val="9"/>
            <color indexed="81"/>
            <rFont val="Tahoma"/>
            <family val="2"/>
          </rPr>
          <t>Karl-Johan Skiver:</t>
        </r>
        <r>
          <rPr>
            <sz val="9"/>
            <color indexed="81"/>
            <rFont val="Tahoma"/>
            <family val="2"/>
          </rPr>
          <t xml:space="preserve">
Prisjusterat ny produkt 2023-07-12 EOL</t>
        </r>
      </text>
    </comment>
    <comment ref="D80" authorId="1" shapeId="0" xr:uid="{5FC34801-E591-427E-B2FF-8A5EF0B41234}">
      <text>
        <r>
          <rPr>
            <b/>
            <sz val="9"/>
            <color indexed="81"/>
            <rFont val="Tahoma"/>
            <family val="2"/>
          </rPr>
          <t>Karl-Johan Skiver:</t>
        </r>
        <r>
          <rPr>
            <sz val="9"/>
            <color indexed="81"/>
            <rFont val="Tahoma"/>
            <family val="2"/>
          </rPr>
          <t xml:space="preserve">
Prisjusterat ny produkt 2024-11-12</t>
        </r>
      </text>
    </comment>
    <comment ref="E80" authorId="1" shapeId="0" xr:uid="{1906C379-55A3-4841-92BD-971EE0F3EDBC}">
      <text>
        <r>
          <rPr>
            <b/>
            <sz val="9"/>
            <color indexed="81"/>
            <rFont val="Tahoma"/>
            <family val="2"/>
          </rPr>
          <t>Karl-Johan Skiver:</t>
        </r>
        <r>
          <rPr>
            <sz val="9"/>
            <color indexed="81"/>
            <rFont val="Tahoma"/>
            <family val="2"/>
          </rPr>
          <t xml:space="preserve">
Valutakursförändrat 2023-05-30</t>
        </r>
      </text>
    </comment>
    <comment ref="F80" authorId="1" shapeId="0" xr:uid="{347FEEB9-5C38-4FAB-BE68-5CB203ED7AE7}">
      <text>
        <r>
          <rPr>
            <b/>
            <sz val="9"/>
            <color indexed="81"/>
            <rFont val="Tahoma"/>
            <family val="2"/>
          </rPr>
          <t>Karl-Johan Skiver:</t>
        </r>
        <r>
          <rPr>
            <sz val="9"/>
            <color indexed="81"/>
            <rFont val="Tahoma"/>
            <family val="2"/>
          </rPr>
          <t xml:space="preserve">
Bytt produkt och prisjusterat 2024-11-12</t>
        </r>
      </text>
    </comment>
    <comment ref="D81" authorId="1" shapeId="0" xr:uid="{2410993E-4795-4A10-9061-D6C5A0D7962A}">
      <text>
        <r>
          <rPr>
            <b/>
            <sz val="9"/>
            <color indexed="81"/>
            <rFont val="Tahoma"/>
            <family val="2"/>
          </rPr>
          <t>Karl-Johan Skiver:</t>
        </r>
        <r>
          <rPr>
            <sz val="9"/>
            <color indexed="81"/>
            <rFont val="Tahoma"/>
            <family val="2"/>
          </rPr>
          <t xml:space="preserve">
Prisjusterat ny produkt 2024-11-12</t>
        </r>
      </text>
    </comment>
    <comment ref="E81" authorId="1" shapeId="0" xr:uid="{0CE48F40-B280-46EF-BB8B-BBE99350F707}">
      <text>
        <r>
          <rPr>
            <b/>
            <sz val="9"/>
            <color indexed="81"/>
            <rFont val="Tahoma"/>
            <family val="2"/>
          </rPr>
          <t>Karl-Johan Skiver:</t>
        </r>
        <r>
          <rPr>
            <sz val="9"/>
            <color indexed="81"/>
            <rFont val="Tahoma"/>
            <family val="2"/>
          </rPr>
          <t xml:space="preserve">
Valutakursförändrat och Prisjusterat ny produkt 2023-05-30 EOL</t>
        </r>
      </text>
    </comment>
    <comment ref="F81" authorId="1" shapeId="0" xr:uid="{5406CAE2-6DDE-48B6-B09D-B907514F885F}">
      <text>
        <r>
          <rPr>
            <b/>
            <sz val="9"/>
            <color indexed="81"/>
            <rFont val="Tahoma"/>
            <family val="2"/>
          </rPr>
          <t>Karl-Johan Skiver:</t>
        </r>
        <r>
          <rPr>
            <sz val="9"/>
            <color indexed="81"/>
            <rFont val="Tahoma"/>
            <family val="2"/>
          </rPr>
          <t xml:space="preserve">
Bytt produkt och prisjusterat 2024-11-12</t>
        </r>
      </text>
    </comment>
    <comment ref="D82" authorId="1" shapeId="0" xr:uid="{18912DE0-57B1-4287-BD17-05C5102EAA85}">
      <text>
        <r>
          <rPr>
            <b/>
            <sz val="9"/>
            <color indexed="81"/>
            <rFont val="Tahoma"/>
            <family val="2"/>
          </rPr>
          <t>Karl-Johan Skiver:</t>
        </r>
        <r>
          <rPr>
            <sz val="9"/>
            <color indexed="81"/>
            <rFont val="Tahoma"/>
            <family val="2"/>
          </rPr>
          <t xml:space="preserve">
Prisjusterat ny produkt 2024-11-12</t>
        </r>
      </text>
    </comment>
    <comment ref="E82" authorId="1" shapeId="0" xr:uid="{B0CFDADC-69DE-4B7D-8393-C5D8446DF589}">
      <text>
        <r>
          <rPr>
            <b/>
            <sz val="9"/>
            <color indexed="81"/>
            <rFont val="Tahoma"/>
            <family val="2"/>
          </rPr>
          <t>Karl-Johan Skiver:</t>
        </r>
        <r>
          <rPr>
            <sz val="9"/>
            <color indexed="81"/>
            <rFont val="Tahoma"/>
            <family val="2"/>
          </rPr>
          <t xml:space="preserve">
Valutakursförändrat 2023-05-30</t>
        </r>
      </text>
    </comment>
    <comment ref="F82" authorId="1" shapeId="0" xr:uid="{CD1D6AE7-FBCB-432B-BA44-6EDE75671791}">
      <text>
        <r>
          <rPr>
            <b/>
            <sz val="9"/>
            <color indexed="81"/>
            <rFont val="Tahoma"/>
            <family val="2"/>
          </rPr>
          <t>Karl-Johan Skiver:</t>
        </r>
        <r>
          <rPr>
            <sz val="9"/>
            <color indexed="81"/>
            <rFont val="Tahoma"/>
            <family val="2"/>
          </rPr>
          <t xml:space="preserve">
Bytt produkt och prisjusterat 2024-11-12</t>
        </r>
      </text>
    </comment>
    <comment ref="C83" authorId="1" shapeId="0" xr:uid="{ED029C8E-DC05-4654-94B8-4C55879271A4}">
      <text>
        <r>
          <rPr>
            <b/>
            <sz val="9"/>
            <color indexed="81"/>
            <rFont val="Tahoma"/>
            <family val="2"/>
          </rPr>
          <t>Karl-Johan Skiver:</t>
        </r>
        <r>
          <rPr>
            <sz val="9"/>
            <color indexed="81"/>
            <rFont val="Tahoma"/>
            <family val="2"/>
          </rPr>
          <t xml:space="preserve">
Prisjusterat ny produkt 2023-07-12 EOL</t>
        </r>
      </text>
    </comment>
    <comment ref="D83" authorId="1" shapeId="0" xr:uid="{46C5CFBA-C4F7-4B57-B952-CA07F6B61FDD}">
      <text>
        <r>
          <rPr>
            <b/>
            <sz val="9"/>
            <color indexed="81"/>
            <rFont val="Tahoma"/>
            <family val="2"/>
          </rPr>
          <t>Karl-Johan Skiver:</t>
        </r>
        <r>
          <rPr>
            <sz val="9"/>
            <color indexed="81"/>
            <rFont val="Tahoma"/>
            <family val="2"/>
          </rPr>
          <t xml:space="preserve">
Prisjusterat ny produkt 2024-11-12</t>
        </r>
      </text>
    </comment>
    <comment ref="E83" authorId="1" shapeId="0" xr:uid="{B7373FA5-2541-4A87-8884-623065397C81}">
      <text>
        <r>
          <rPr>
            <b/>
            <sz val="9"/>
            <color indexed="81"/>
            <rFont val="Tahoma"/>
            <family val="2"/>
          </rPr>
          <t>Karl-Johan Skiver:</t>
        </r>
        <r>
          <rPr>
            <sz val="9"/>
            <color indexed="81"/>
            <rFont val="Tahoma"/>
            <family val="2"/>
          </rPr>
          <t xml:space="preserve">
Valutakursförändrat 2023-05-30</t>
        </r>
      </text>
    </comment>
    <comment ref="F83" authorId="1" shapeId="0" xr:uid="{9AFF914C-A99E-4F8E-83AA-2CA4DFD3B3D4}">
      <text>
        <r>
          <rPr>
            <b/>
            <sz val="9"/>
            <color indexed="81"/>
            <rFont val="Tahoma"/>
            <family val="2"/>
          </rPr>
          <t>Karl-Johan Skiver:</t>
        </r>
        <r>
          <rPr>
            <sz val="9"/>
            <color indexed="81"/>
            <rFont val="Tahoma"/>
            <family val="2"/>
          </rPr>
          <t xml:space="preserve">
Bytt produkt och prisjusterat 2024-11-12</t>
        </r>
      </text>
    </comment>
    <comment ref="C84" authorId="1" shapeId="0" xr:uid="{C9CE3F56-4630-40A2-B639-6FCC5E334C6F}">
      <text>
        <r>
          <rPr>
            <b/>
            <sz val="9"/>
            <color indexed="81"/>
            <rFont val="Tahoma"/>
            <family val="2"/>
          </rPr>
          <t>Karl-Johan Skiver:</t>
        </r>
        <r>
          <rPr>
            <sz val="9"/>
            <color indexed="81"/>
            <rFont val="Tahoma"/>
            <family val="2"/>
          </rPr>
          <t xml:space="preserve">
Prisjusterat ny produkt 2023-07-12 EOL</t>
        </r>
      </text>
    </comment>
    <comment ref="D84" authorId="1" shapeId="0" xr:uid="{6266242C-55FF-47BA-A759-2D9FD1F85BC8}">
      <text>
        <r>
          <rPr>
            <b/>
            <sz val="9"/>
            <color indexed="81"/>
            <rFont val="Tahoma"/>
            <family val="2"/>
          </rPr>
          <t>Karl-Johan Skiver:</t>
        </r>
        <r>
          <rPr>
            <sz val="9"/>
            <color indexed="81"/>
            <rFont val="Tahoma"/>
            <family val="2"/>
          </rPr>
          <t xml:space="preserve">
Prisjusterat ny produkt 2024-11-12</t>
        </r>
      </text>
    </comment>
    <comment ref="E84" authorId="1" shapeId="0" xr:uid="{74A6A04D-D211-455E-9305-1BFB146B1F80}">
      <text>
        <r>
          <rPr>
            <b/>
            <sz val="9"/>
            <color indexed="81"/>
            <rFont val="Tahoma"/>
            <family val="2"/>
          </rPr>
          <t>Karl-Johan Skiver:</t>
        </r>
        <r>
          <rPr>
            <sz val="9"/>
            <color indexed="81"/>
            <rFont val="Tahoma"/>
            <family val="2"/>
          </rPr>
          <t xml:space="preserve">
Valutakursförändrat 2023-05-30</t>
        </r>
      </text>
    </comment>
    <comment ref="F84" authorId="1" shapeId="0" xr:uid="{50DC9C54-2FAD-435C-ADF1-3DEEBB03C3D1}">
      <text>
        <r>
          <rPr>
            <b/>
            <sz val="9"/>
            <color indexed="81"/>
            <rFont val="Tahoma"/>
            <family val="2"/>
          </rPr>
          <t>Karl-Johan Skiver:</t>
        </r>
        <r>
          <rPr>
            <sz val="9"/>
            <color indexed="81"/>
            <rFont val="Tahoma"/>
            <family val="2"/>
          </rPr>
          <t xml:space="preserve">
Bytt produkt och prisjusterat 2024-11-12</t>
        </r>
      </text>
    </comment>
    <comment ref="D85" authorId="1" shapeId="0" xr:uid="{2A12F350-0FBD-4D07-8679-7E965414C820}">
      <text>
        <r>
          <rPr>
            <b/>
            <sz val="9"/>
            <color indexed="81"/>
            <rFont val="Tahoma"/>
            <family val="2"/>
          </rPr>
          <t>Karl-Johan Skiver:</t>
        </r>
        <r>
          <rPr>
            <sz val="9"/>
            <color indexed="81"/>
            <rFont val="Tahoma"/>
            <family val="2"/>
          </rPr>
          <t xml:space="preserve">
Prisjusterat ny produkt 2024-11-12</t>
        </r>
      </text>
    </comment>
    <comment ref="E85" authorId="1" shapeId="0" xr:uid="{96832218-600E-47D7-87BE-F6762C8D374D}">
      <text>
        <r>
          <rPr>
            <b/>
            <sz val="9"/>
            <color indexed="81"/>
            <rFont val="Tahoma"/>
            <family val="2"/>
          </rPr>
          <t>Karl-Johan Skiver:</t>
        </r>
        <r>
          <rPr>
            <sz val="9"/>
            <color indexed="81"/>
            <rFont val="Tahoma"/>
            <family val="2"/>
          </rPr>
          <t xml:space="preserve">
Valutakursförändrat 2023-05-30</t>
        </r>
      </text>
    </comment>
    <comment ref="F85" authorId="1" shapeId="0" xr:uid="{CB0C73FA-8871-4090-8B5A-5558AF2BD63A}">
      <text>
        <r>
          <rPr>
            <b/>
            <sz val="9"/>
            <color indexed="81"/>
            <rFont val="Tahoma"/>
            <family val="2"/>
          </rPr>
          <t>Karl-Johan Skiver:</t>
        </r>
        <r>
          <rPr>
            <sz val="9"/>
            <color indexed="81"/>
            <rFont val="Tahoma"/>
            <family val="2"/>
          </rPr>
          <t xml:space="preserve">
Bytt produkt och prisjusterat 2024-11-12</t>
        </r>
      </text>
    </comment>
    <comment ref="B86" authorId="1" shapeId="0" xr:uid="{0A40D0F2-1889-4E2C-B7A6-5C145C4C33E4}">
      <text>
        <r>
          <rPr>
            <b/>
            <sz val="9"/>
            <color indexed="81"/>
            <rFont val="Tahoma"/>
            <family val="2"/>
          </rPr>
          <t>Karl-Johan Skiver:</t>
        </r>
        <r>
          <rPr>
            <sz val="9"/>
            <color indexed="81"/>
            <rFont val="Tahoma"/>
            <family val="2"/>
          </rPr>
          <t xml:space="preserve">
Prisjusterat 2024-11-12</t>
        </r>
      </text>
    </comment>
    <comment ref="D86" authorId="1" shapeId="0" xr:uid="{87BB79E2-80E9-4F3E-83EC-9EF05D32F817}">
      <text>
        <r>
          <rPr>
            <b/>
            <sz val="9"/>
            <color indexed="81"/>
            <rFont val="Tahoma"/>
            <family val="2"/>
          </rPr>
          <t>Karl-Johan Skiver:</t>
        </r>
        <r>
          <rPr>
            <sz val="9"/>
            <color indexed="81"/>
            <rFont val="Tahoma"/>
            <family val="2"/>
          </rPr>
          <t xml:space="preserve">
Prisjusterat ny produkt 2024-01-29 EOL
Prisjusterat ny produkt 2024-11-12</t>
        </r>
      </text>
    </comment>
    <comment ref="E86" authorId="1" shapeId="0" xr:uid="{8E4D14AF-216F-40E6-9557-872FF5277DA8}">
      <text>
        <r>
          <rPr>
            <b/>
            <sz val="9"/>
            <color indexed="81"/>
            <rFont val="Tahoma"/>
            <family val="2"/>
          </rPr>
          <t>Karl-Johan Skiver:</t>
        </r>
        <r>
          <rPr>
            <sz val="9"/>
            <color indexed="81"/>
            <rFont val="Tahoma"/>
            <family val="2"/>
          </rPr>
          <t xml:space="preserve">
Valutakursförändrat och Prisjusterat ny produkt 2023-05-30 EOL</t>
        </r>
      </text>
    </comment>
    <comment ref="F86" authorId="1" shapeId="0" xr:uid="{FAAA3378-85D5-4D43-8776-52A44DA02119}">
      <text>
        <r>
          <rPr>
            <b/>
            <sz val="9"/>
            <color indexed="81"/>
            <rFont val="Tahoma"/>
            <family val="2"/>
          </rPr>
          <t>Karl-Johan Skiver:</t>
        </r>
        <r>
          <rPr>
            <sz val="9"/>
            <color indexed="81"/>
            <rFont val="Tahoma"/>
            <family val="2"/>
          </rPr>
          <t xml:space="preserve">
Bytt produkt och prisjusterat 2024-11-12</t>
        </r>
      </text>
    </comment>
    <comment ref="D87" authorId="1" shapeId="0" xr:uid="{9759F2CA-9467-4828-96AB-73EB9E2D7A28}">
      <text>
        <r>
          <rPr>
            <b/>
            <sz val="9"/>
            <color indexed="81"/>
            <rFont val="Tahoma"/>
            <family val="2"/>
          </rPr>
          <t>Karl-Johan Skiver:</t>
        </r>
        <r>
          <rPr>
            <sz val="9"/>
            <color indexed="81"/>
            <rFont val="Tahoma"/>
            <family val="2"/>
          </rPr>
          <t xml:space="preserve">
Prisjusterat ny produkt 2024-11-12</t>
        </r>
      </text>
    </comment>
    <comment ref="E87" authorId="1" shapeId="0" xr:uid="{6F10920D-9E37-4880-9DA9-6E1BA1014EAA}">
      <text>
        <r>
          <rPr>
            <b/>
            <sz val="9"/>
            <color indexed="81"/>
            <rFont val="Tahoma"/>
            <family val="2"/>
          </rPr>
          <t>Karl-Johan Skiver:</t>
        </r>
        <r>
          <rPr>
            <sz val="9"/>
            <color indexed="81"/>
            <rFont val="Tahoma"/>
            <family val="2"/>
          </rPr>
          <t xml:space="preserve">
Valutakursförändrat 2023-05-30</t>
        </r>
      </text>
    </comment>
    <comment ref="F87" authorId="1" shapeId="0" xr:uid="{41DDA6B0-DC34-45EB-B3A1-8B3A6BB0EF29}">
      <text>
        <r>
          <rPr>
            <b/>
            <sz val="9"/>
            <color indexed="81"/>
            <rFont val="Tahoma"/>
            <family val="2"/>
          </rPr>
          <t>Karl-Johan Skiver:</t>
        </r>
        <r>
          <rPr>
            <sz val="9"/>
            <color indexed="81"/>
            <rFont val="Tahoma"/>
            <family val="2"/>
          </rPr>
          <t xml:space="preserve">
Bytt produkt och prisjusterat 2024-11-12</t>
        </r>
      </text>
    </comment>
    <comment ref="B97" authorId="1" shapeId="0" xr:uid="{9437EA55-CDEA-46BE-B5D2-7C4D600C2B9C}">
      <text>
        <r>
          <rPr>
            <b/>
            <sz val="9"/>
            <color indexed="81"/>
            <rFont val="Tahoma"/>
            <family val="2"/>
          </rPr>
          <t>Karl-Johan Skiver:</t>
        </r>
        <r>
          <rPr>
            <sz val="9"/>
            <color indexed="81"/>
            <rFont val="Tahoma"/>
            <family val="2"/>
          </rPr>
          <t xml:space="preserve">
Ny produkt 2023-01-24 EOL</t>
        </r>
      </text>
    </comment>
    <comment ref="C97" authorId="1" shapeId="0" xr:uid="{B8425799-26A9-4DE4-80F9-F73CF2174FE2}">
      <text>
        <r>
          <rPr>
            <b/>
            <sz val="9"/>
            <color indexed="81"/>
            <rFont val="Tahoma"/>
            <family val="2"/>
          </rPr>
          <t>Karl-Johan Skiver:</t>
        </r>
        <r>
          <rPr>
            <sz val="9"/>
            <color indexed="81"/>
            <rFont val="Tahoma"/>
            <family val="2"/>
          </rPr>
          <t xml:space="preserve">
Ny produkt 2023-07-12 EOL</t>
        </r>
      </text>
    </comment>
    <comment ref="D97" authorId="1" shapeId="0" xr:uid="{7D12C74C-5052-4321-9D50-04F0C4CFEDCE}">
      <text>
        <r>
          <rPr>
            <b/>
            <sz val="9"/>
            <color indexed="81"/>
            <rFont val="Tahoma"/>
            <family val="2"/>
          </rPr>
          <t>Karl-Johan Skiver:</t>
        </r>
        <r>
          <rPr>
            <sz val="9"/>
            <color indexed="81"/>
            <rFont val="Tahoma"/>
            <family val="2"/>
          </rPr>
          <t xml:space="preserve">
Ny produkt 2024-01-29 EOL
Prisjusterat ny produkt 2024-11-12</t>
        </r>
      </text>
    </comment>
    <comment ref="E97" authorId="1" shapeId="0" xr:uid="{DCBA95F1-FD4B-450D-98E6-722F0A859946}">
      <text>
        <r>
          <rPr>
            <b/>
            <sz val="9"/>
            <color indexed="81"/>
            <rFont val="Tahoma"/>
            <family val="2"/>
          </rPr>
          <t>Karl-Johan Skiver:</t>
        </r>
        <r>
          <rPr>
            <sz val="9"/>
            <color indexed="81"/>
            <rFont val="Tahoma"/>
            <family val="2"/>
          </rPr>
          <t xml:space="preserve">
Ny produkt 2023-05-30 EOL</t>
        </r>
      </text>
    </comment>
    <comment ref="F97" authorId="1" shapeId="0" xr:uid="{63C0671B-57BF-4202-A672-B11EEB91F4DC}">
      <text>
        <r>
          <rPr>
            <b/>
            <sz val="9"/>
            <color indexed="81"/>
            <rFont val="Tahoma"/>
            <family val="2"/>
          </rPr>
          <t>Karl-Johan Skiver:</t>
        </r>
        <r>
          <rPr>
            <sz val="9"/>
            <color indexed="81"/>
            <rFont val="Tahoma"/>
            <family val="2"/>
          </rPr>
          <t xml:space="preserve">
Bytt produkt och prisjusterat 2024-11-12</t>
        </r>
      </text>
    </comment>
    <comment ref="B98" authorId="1" shapeId="0" xr:uid="{86D03591-1815-4EDB-A8C9-39BEB3365BE1}">
      <text>
        <r>
          <rPr>
            <b/>
            <sz val="9"/>
            <color indexed="81"/>
            <rFont val="Tahoma"/>
            <family val="2"/>
          </rPr>
          <t>Karl-Johan Skiver:</t>
        </r>
        <r>
          <rPr>
            <sz val="9"/>
            <color indexed="81"/>
            <rFont val="Tahoma"/>
            <family val="2"/>
          </rPr>
          <t xml:space="preserve">
Ny produkt 2023-01-24 EOL</t>
        </r>
      </text>
    </comment>
    <comment ref="C98" authorId="1" shapeId="0" xr:uid="{45E923F5-301E-429C-9DA5-6DC6E4B67164}">
      <text>
        <r>
          <rPr>
            <b/>
            <sz val="9"/>
            <color indexed="81"/>
            <rFont val="Tahoma"/>
            <family val="2"/>
          </rPr>
          <t>Karl-Johan Skiver:</t>
        </r>
        <r>
          <rPr>
            <sz val="9"/>
            <color indexed="81"/>
            <rFont val="Tahoma"/>
            <family val="2"/>
          </rPr>
          <t xml:space="preserve">
Ny produkt 2023-07-12 EOL</t>
        </r>
      </text>
    </comment>
    <comment ref="D98" authorId="1" shapeId="0" xr:uid="{734FDDFE-CA43-4574-AF2C-188BDAB0CB47}">
      <text>
        <r>
          <rPr>
            <b/>
            <sz val="9"/>
            <color indexed="81"/>
            <rFont val="Tahoma"/>
            <family val="2"/>
          </rPr>
          <t>Karl-Johan Skiver:</t>
        </r>
        <r>
          <rPr>
            <sz val="9"/>
            <color indexed="81"/>
            <rFont val="Tahoma"/>
            <family val="2"/>
          </rPr>
          <t xml:space="preserve">
Ny produkt 2024-01-29 EOL
Prisjusterat ny produkt 2024-11-12</t>
        </r>
      </text>
    </comment>
    <comment ref="E98" authorId="1" shapeId="0" xr:uid="{AC345C43-F4B8-4499-BD24-6A2A4CC0ED67}">
      <text>
        <r>
          <rPr>
            <b/>
            <sz val="9"/>
            <color indexed="81"/>
            <rFont val="Tahoma"/>
            <family val="2"/>
          </rPr>
          <t>Karl-Johan Skiver:</t>
        </r>
        <r>
          <rPr>
            <sz val="9"/>
            <color indexed="81"/>
            <rFont val="Tahoma"/>
            <family val="2"/>
          </rPr>
          <t xml:space="preserve">
Ny produkt 2023-05-30 EOL</t>
        </r>
      </text>
    </comment>
    <comment ref="F98" authorId="1" shapeId="0" xr:uid="{9DC5B422-7BBB-48AB-908F-70BCAD0DD8A5}">
      <text>
        <r>
          <rPr>
            <b/>
            <sz val="9"/>
            <color indexed="81"/>
            <rFont val="Tahoma"/>
            <family val="2"/>
          </rPr>
          <t>Karl-Johan Skiver:</t>
        </r>
        <r>
          <rPr>
            <sz val="9"/>
            <color indexed="81"/>
            <rFont val="Tahoma"/>
            <family val="2"/>
          </rPr>
          <t xml:space="preserve">
Bytt produkt och prisjusterat 2024-11-12</t>
        </r>
      </text>
    </comment>
    <comment ref="B99" authorId="1" shapeId="0" xr:uid="{0EC91180-ECF6-4D8E-A85B-9C4BA549B37E}">
      <text>
        <r>
          <rPr>
            <b/>
            <sz val="9"/>
            <color indexed="81"/>
            <rFont val="Tahoma"/>
            <family val="2"/>
          </rPr>
          <t>Karl-Johan Skiver:</t>
        </r>
        <r>
          <rPr>
            <sz val="9"/>
            <color indexed="81"/>
            <rFont val="Tahoma"/>
            <family val="2"/>
          </rPr>
          <t xml:space="preserve">
Prisjusterat ny produkt 2023-01-24 EOL</t>
        </r>
      </text>
    </comment>
    <comment ref="C99" authorId="1" shapeId="0" xr:uid="{A1EBE272-5B56-43E3-A384-4ABDDD6FFA52}">
      <text>
        <r>
          <rPr>
            <b/>
            <sz val="9"/>
            <color indexed="81"/>
            <rFont val="Tahoma"/>
            <family val="2"/>
          </rPr>
          <t>Karl-Johan Skiver:</t>
        </r>
        <r>
          <rPr>
            <sz val="9"/>
            <color indexed="81"/>
            <rFont val="Tahoma"/>
            <family val="2"/>
          </rPr>
          <t xml:space="preserve">
Prisjusterat ny produkt 2023-07-12 EOL
Rättelse pris för garanti/KlLindst,230714.</t>
        </r>
      </text>
    </comment>
    <comment ref="D99" authorId="1" shapeId="0" xr:uid="{C13D2513-4A35-4559-95A6-DADAC5DD37D4}">
      <text>
        <r>
          <rPr>
            <b/>
            <sz val="9"/>
            <color indexed="81"/>
            <rFont val="Tahoma"/>
            <family val="2"/>
          </rPr>
          <t>Karl-Johan Skiver:</t>
        </r>
        <r>
          <rPr>
            <sz val="9"/>
            <color indexed="81"/>
            <rFont val="Tahoma"/>
            <family val="2"/>
          </rPr>
          <t xml:space="preserve">
Prisjusterat ny produkt 2024-11-12</t>
        </r>
      </text>
    </comment>
    <comment ref="E99" authorId="1" shapeId="0" xr:uid="{84405F7D-7545-454C-A5F3-92434D3B1C1F}">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F99" authorId="1" shapeId="0" xr:uid="{D2ED0C5F-D902-4158-ADDF-B7547EB97EEC}">
      <text>
        <r>
          <rPr>
            <b/>
            <sz val="9"/>
            <color indexed="81"/>
            <rFont val="Tahoma"/>
            <family val="2"/>
          </rPr>
          <t>Karl-Johan Skiver:</t>
        </r>
        <r>
          <rPr>
            <sz val="9"/>
            <color indexed="81"/>
            <rFont val="Tahoma"/>
            <family val="2"/>
          </rPr>
          <t xml:space="preserve">
Bytt produkt och prisjusterat 2024-11-12</t>
        </r>
      </text>
    </comment>
    <comment ref="B100" authorId="1" shapeId="0" xr:uid="{347D8A1C-1840-4D83-9C29-B28C184BA8A6}">
      <text>
        <r>
          <rPr>
            <b/>
            <sz val="9"/>
            <color indexed="81"/>
            <rFont val="Tahoma"/>
            <family val="2"/>
          </rPr>
          <t>Karl-Johan Skiver:</t>
        </r>
        <r>
          <rPr>
            <sz val="9"/>
            <color indexed="81"/>
            <rFont val="Tahoma"/>
            <family val="2"/>
          </rPr>
          <t xml:space="preserve">
Prisjusterat ny produkt 2023-01-24 EOL</t>
        </r>
      </text>
    </comment>
    <comment ref="C100" authorId="1" shapeId="0" xr:uid="{52E46ABD-F119-46BA-8516-AD1EF45B5219}">
      <text>
        <r>
          <rPr>
            <b/>
            <sz val="9"/>
            <color indexed="81"/>
            <rFont val="Tahoma"/>
            <family val="2"/>
          </rPr>
          <t>Karl-Johan Skiver:</t>
        </r>
        <r>
          <rPr>
            <sz val="9"/>
            <color indexed="81"/>
            <rFont val="Tahoma"/>
            <family val="2"/>
          </rPr>
          <t xml:space="preserve">
Prisjusterat ny produkt 2023-07-12 EOL
Rättelse pris för garanti/KlLindst,230714.</t>
        </r>
      </text>
    </comment>
    <comment ref="D100" authorId="1" shapeId="0" xr:uid="{C1C5BD9C-0CC3-4E9C-8E98-442FACC12016}">
      <text>
        <r>
          <rPr>
            <b/>
            <sz val="9"/>
            <color indexed="81"/>
            <rFont val="Tahoma"/>
            <family val="2"/>
          </rPr>
          <t>Karl-Johan Skiver:</t>
        </r>
        <r>
          <rPr>
            <sz val="9"/>
            <color indexed="81"/>
            <rFont val="Tahoma"/>
            <family val="2"/>
          </rPr>
          <t xml:space="preserve">
Prisjusterat ny produkt 2024-11-12</t>
        </r>
      </text>
    </comment>
    <comment ref="E100" authorId="1" shapeId="0" xr:uid="{DB351773-737A-4695-9B27-A9531FD0BD8D}">
      <text>
        <r>
          <rPr>
            <b/>
            <sz val="9"/>
            <color indexed="81"/>
            <rFont val="Tahoma"/>
            <family val="2"/>
          </rPr>
          <t>Karl-Johan Skiver:</t>
        </r>
        <r>
          <rPr>
            <sz val="9"/>
            <color indexed="81"/>
            <rFont val="Tahoma"/>
            <family val="2"/>
          </rPr>
          <t xml:space="preserve">
Valutakursförändrat och Prisjusterat ny produkt 2023-05-30 EOL. Ny kemikalieskatt 2023-0701. </t>
        </r>
      </text>
    </comment>
    <comment ref="F100" authorId="1" shapeId="0" xr:uid="{F408F876-76DD-4D7F-BA1A-E55314038B4F}">
      <text>
        <r>
          <rPr>
            <b/>
            <sz val="9"/>
            <color indexed="81"/>
            <rFont val="Tahoma"/>
            <family val="2"/>
          </rPr>
          <t>Karl-Johan Skiver:</t>
        </r>
        <r>
          <rPr>
            <sz val="9"/>
            <color indexed="81"/>
            <rFont val="Tahoma"/>
            <family val="2"/>
          </rPr>
          <t xml:space="preserve">
Bytt produkt och prisjusterat 2024-11-12</t>
        </r>
      </text>
    </comment>
    <comment ref="D101" authorId="1" shapeId="0" xr:uid="{DE999238-FAE3-44D3-AC0D-4BD337BE7B27}">
      <text>
        <r>
          <rPr>
            <b/>
            <sz val="9"/>
            <color indexed="81"/>
            <rFont val="Tahoma"/>
            <family val="2"/>
          </rPr>
          <t>Karl-Johan Skiver:</t>
        </r>
        <r>
          <rPr>
            <sz val="9"/>
            <color indexed="81"/>
            <rFont val="Tahoma"/>
            <family val="2"/>
          </rPr>
          <t xml:space="preserve">
Prisjusterat ny produkt 2024-11-12</t>
        </r>
      </text>
    </comment>
    <comment ref="E101" authorId="1" shapeId="0" xr:uid="{B2FA720C-19C6-43FC-8C10-71ED8D31EB19}">
      <text>
        <r>
          <rPr>
            <b/>
            <sz val="9"/>
            <color indexed="81"/>
            <rFont val="Tahoma"/>
            <family val="2"/>
          </rPr>
          <t>Karl-Johan Skiver:</t>
        </r>
        <r>
          <rPr>
            <sz val="9"/>
            <color indexed="81"/>
            <rFont val="Tahoma"/>
            <family val="2"/>
          </rPr>
          <t xml:space="preserve">
Valutakursförändrat 2023-05-30</t>
        </r>
      </text>
    </comment>
    <comment ref="F101" authorId="1" shapeId="0" xr:uid="{9889CC3A-B3BD-4800-A8AE-07F27ABB10F5}">
      <text>
        <r>
          <rPr>
            <b/>
            <sz val="9"/>
            <color indexed="81"/>
            <rFont val="Tahoma"/>
            <family val="2"/>
          </rPr>
          <t>Karl-Johan Skiver:</t>
        </r>
        <r>
          <rPr>
            <sz val="9"/>
            <color indexed="81"/>
            <rFont val="Tahoma"/>
            <family val="2"/>
          </rPr>
          <t xml:space="preserve">
Bytt produkt och prisjusterat 2024-11-12</t>
        </r>
      </text>
    </comment>
    <comment ref="C102" authorId="1" shapeId="0" xr:uid="{A03351A8-55FF-4A0E-9C56-ECFC608898A7}">
      <text>
        <r>
          <rPr>
            <b/>
            <sz val="9"/>
            <color indexed="81"/>
            <rFont val="Tahoma"/>
            <family val="2"/>
          </rPr>
          <t>Karl-Johan Skiver:</t>
        </r>
        <r>
          <rPr>
            <sz val="9"/>
            <color indexed="81"/>
            <rFont val="Tahoma"/>
            <family val="2"/>
          </rPr>
          <t xml:space="preserve">
Prisjusterat ny produkt 2023-07-12 EOL</t>
        </r>
      </text>
    </comment>
    <comment ref="D102" authorId="1" shapeId="0" xr:uid="{3DF5745E-0C54-499F-9652-547F8F4A59D3}">
      <text>
        <r>
          <rPr>
            <b/>
            <sz val="9"/>
            <color indexed="81"/>
            <rFont val="Tahoma"/>
            <family val="2"/>
          </rPr>
          <t>Karl-Johan Skiver:</t>
        </r>
        <r>
          <rPr>
            <sz val="9"/>
            <color indexed="81"/>
            <rFont val="Tahoma"/>
            <family val="2"/>
          </rPr>
          <t xml:space="preserve">
Prisjusterat ny produkt 2024-11-12</t>
        </r>
      </text>
    </comment>
    <comment ref="E102" authorId="1" shapeId="0" xr:uid="{C816A0AF-E0E5-4DB4-9A04-A74C794B6CA5}">
      <text>
        <r>
          <rPr>
            <b/>
            <sz val="9"/>
            <color indexed="81"/>
            <rFont val="Tahoma"/>
            <family val="2"/>
          </rPr>
          <t>Karl-Johan Skiver:</t>
        </r>
        <r>
          <rPr>
            <sz val="9"/>
            <color indexed="81"/>
            <rFont val="Tahoma"/>
            <family val="2"/>
          </rPr>
          <t xml:space="preserve">
Valutakursförändrat 2023-05-30</t>
        </r>
      </text>
    </comment>
    <comment ref="F102" authorId="1" shapeId="0" xr:uid="{36B40622-172C-4D43-AB26-EF34AAEE436C}">
      <text>
        <r>
          <rPr>
            <b/>
            <sz val="9"/>
            <color indexed="81"/>
            <rFont val="Tahoma"/>
            <family val="2"/>
          </rPr>
          <t>Karl-Johan Skiver:</t>
        </r>
        <r>
          <rPr>
            <sz val="9"/>
            <color indexed="81"/>
            <rFont val="Tahoma"/>
            <family val="2"/>
          </rPr>
          <t xml:space="preserve">
Bytt produkt och prisjusterat 2024-11-12</t>
        </r>
      </text>
    </comment>
    <comment ref="D103" authorId="1" shapeId="0" xr:uid="{DD5252A7-0187-4404-B7F6-171528F9AE73}">
      <text>
        <r>
          <rPr>
            <b/>
            <sz val="9"/>
            <color indexed="81"/>
            <rFont val="Tahoma"/>
            <family val="2"/>
          </rPr>
          <t>Karl-Johan Skiver:</t>
        </r>
        <r>
          <rPr>
            <sz val="9"/>
            <color indexed="81"/>
            <rFont val="Tahoma"/>
            <family val="2"/>
          </rPr>
          <t xml:space="preserve">
Prisjusterat ny produkt 2024-11-12</t>
        </r>
      </text>
    </comment>
    <comment ref="E103" authorId="1" shapeId="0" xr:uid="{691A5F1E-DD58-4177-B9DD-F036397FF863}">
      <text>
        <r>
          <rPr>
            <b/>
            <sz val="9"/>
            <color indexed="81"/>
            <rFont val="Tahoma"/>
            <family val="2"/>
          </rPr>
          <t>Karl-Johan Skiver:</t>
        </r>
        <r>
          <rPr>
            <sz val="9"/>
            <color indexed="81"/>
            <rFont val="Tahoma"/>
            <family val="2"/>
          </rPr>
          <t xml:space="preserve">
Valutakursförändrat 2023-05-30</t>
        </r>
      </text>
    </comment>
    <comment ref="F103" authorId="1" shapeId="0" xr:uid="{15154ED3-4E63-46B9-93FE-0489BDEDD346}">
      <text>
        <r>
          <rPr>
            <b/>
            <sz val="9"/>
            <color indexed="81"/>
            <rFont val="Tahoma"/>
            <family val="2"/>
          </rPr>
          <t>Karl-Johan Skiver:</t>
        </r>
        <r>
          <rPr>
            <sz val="9"/>
            <color indexed="81"/>
            <rFont val="Tahoma"/>
            <family val="2"/>
          </rPr>
          <t xml:space="preserve">
Bytt produkt och prisjusterat 2024-11-12</t>
        </r>
      </text>
    </comment>
    <comment ref="D104" authorId="1" shapeId="0" xr:uid="{EE20886F-A1A9-48E8-AAA7-64DE3D82BB67}">
      <text>
        <r>
          <rPr>
            <b/>
            <sz val="9"/>
            <color indexed="81"/>
            <rFont val="Tahoma"/>
            <family val="2"/>
          </rPr>
          <t>Karl-Johan Skiver:</t>
        </r>
        <r>
          <rPr>
            <sz val="9"/>
            <color indexed="81"/>
            <rFont val="Tahoma"/>
            <family val="2"/>
          </rPr>
          <t xml:space="preserve">
Prisjusterat ny produkt 2024-11-12</t>
        </r>
      </text>
    </comment>
    <comment ref="E104" authorId="1" shapeId="0" xr:uid="{0242347F-6E58-489A-8712-0BB73BACD4C3}">
      <text>
        <r>
          <rPr>
            <b/>
            <sz val="9"/>
            <color indexed="81"/>
            <rFont val="Tahoma"/>
            <family val="2"/>
          </rPr>
          <t>Karl-Johan Skiver:</t>
        </r>
        <r>
          <rPr>
            <sz val="9"/>
            <color indexed="81"/>
            <rFont val="Tahoma"/>
            <family val="2"/>
          </rPr>
          <t xml:space="preserve">
Valutakursförändrat 2023-05-30</t>
        </r>
      </text>
    </comment>
    <comment ref="F104" authorId="1" shapeId="0" xr:uid="{548AF41F-60B4-4BBE-A21C-3484B61E7E24}">
      <text>
        <r>
          <rPr>
            <b/>
            <sz val="9"/>
            <color indexed="81"/>
            <rFont val="Tahoma"/>
            <family val="2"/>
          </rPr>
          <t>Karl-Johan Skiver:</t>
        </r>
        <r>
          <rPr>
            <sz val="9"/>
            <color indexed="81"/>
            <rFont val="Tahoma"/>
            <family val="2"/>
          </rPr>
          <t xml:space="preserve">
Bytt produkt och prisjusterat 2024-11-12</t>
        </r>
      </text>
    </comment>
    <comment ref="B114" authorId="1" shapeId="0" xr:uid="{FE87B591-DD28-4D66-BD2D-621C7774E186}">
      <text>
        <r>
          <rPr>
            <b/>
            <sz val="9"/>
            <color indexed="81"/>
            <rFont val="Tahoma"/>
            <family val="2"/>
          </rPr>
          <t>Karl-Johan Skiver:</t>
        </r>
        <r>
          <rPr>
            <sz val="9"/>
            <color indexed="81"/>
            <rFont val="Tahoma"/>
            <family val="2"/>
          </rPr>
          <t xml:space="preserve">
Ny produkt 2023-01-24 EOL</t>
        </r>
      </text>
    </comment>
    <comment ref="C114" authorId="1" shapeId="0" xr:uid="{0EAE62A6-BEF9-4250-99EE-048E9ED76AE9}">
      <text>
        <r>
          <rPr>
            <b/>
            <sz val="9"/>
            <color indexed="81"/>
            <rFont val="Tahoma"/>
            <family val="2"/>
          </rPr>
          <t>Karl-Johan Skiver:</t>
        </r>
        <r>
          <rPr>
            <sz val="9"/>
            <color indexed="81"/>
            <rFont val="Tahoma"/>
            <family val="2"/>
          </rPr>
          <t xml:space="preserve">
Ny produkt 2023-07-12 EOL</t>
        </r>
      </text>
    </comment>
    <comment ref="D114" authorId="1" shapeId="0" xr:uid="{EC724CC1-D897-4FE8-802A-335A4EFB2F8C}">
      <text>
        <r>
          <rPr>
            <b/>
            <sz val="9"/>
            <color indexed="81"/>
            <rFont val="Tahoma"/>
            <family val="2"/>
          </rPr>
          <t>Karl-Johan Skiver:</t>
        </r>
        <r>
          <rPr>
            <sz val="9"/>
            <color indexed="81"/>
            <rFont val="Tahoma"/>
            <family val="2"/>
          </rPr>
          <t xml:space="preserve">
Ny produkt 2024-01-29 EOL</t>
        </r>
      </text>
    </comment>
    <comment ref="E114" authorId="1" shapeId="0" xr:uid="{D11E5BCC-EC44-490A-8FEF-50F575990B46}">
      <text>
        <r>
          <rPr>
            <b/>
            <sz val="9"/>
            <color indexed="81"/>
            <rFont val="Tahoma"/>
            <family val="2"/>
          </rPr>
          <t>Karl-Johan Skiver:</t>
        </r>
        <r>
          <rPr>
            <sz val="9"/>
            <color indexed="81"/>
            <rFont val="Tahoma"/>
            <family val="2"/>
          </rPr>
          <t xml:space="preserve">
Ny produkt 2023-05-30 EOL</t>
        </r>
      </text>
    </comment>
    <comment ref="F114" authorId="1" shapeId="0" xr:uid="{DC874DC7-7EB9-44EB-89A9-9E15BB50D604}">
      <text>
        <r>
          <rPr>
            <b/>
            <sz val="9"/>
            <color indexed="81"/>
            <rFont val="Tahoma"/>
            <family val="2"/>
          </rPr>
          <t>Karl-Johan Skiver:</t>
        </r>
        <r>
          <rPr>
            <sz val="9"/>
            <color indexed="81"/>
            <rFont val="Tahoma"/>
            <family val="2"/>
          </rPr>
          <t xml:space="preserve">
Bytt produkt och prisjusterat 2024-11-12</t>
        </r>
      </text>
    </comment>
    <comment ref="B115" authorId="1" shapeId="0" xr:uid="{2F24B6A4-E5E7-4E26-8AF7-676F2DFC6CB6}">
      <text>
        <r>
          <rPr>
            <b/>
            <sz val="9"/>
            <color indexed="81"/>
            <rFont val="Tahoma"/>
            <family val="2"/>
          </rPr>
          <t>Karl-Johan Skiver:</t>
        </r>
        <r>
          <rPr>
            <sz val="9"/>
            <color indexed="81"/>
            <rFont val="Tahoma"/>
            <family val="2"/>
          </rPr>
          <t xml:space="preserve">
Ny produkt 2023-01-24 EOL</t>
        </r>
      </text>
    </comment>
    <comment ref="C115" authorId="1" shapeId="0" xr:uid="{A0D3BCD3-3E70-4E45-800F-ACBEB8B4EE68}">
      <text>
        <r>
          <rPr>
            <b/>
            <sz val="9"/>
            <color indexed="81"/>
            <rFont val="Tahoma"/>
            <family val="2"/>
          </rPr>
          <t>Karl-Johan Skiver:</t>
        </r>
        <r>
          <rPr>
            <sz val="9"/>
            <color indexed="81"/>
            <rFont val="Tahoma"/>
            <family val="2"/>
          </rPr>
          <t xml:space="preserve">
Ny produkt 2023-07-12 EOL</t>
        </r>
      </text>
    </comment>
    <comment ref="D115" authorId="1" shapeId="0" xr:uid="{52CFB91E-B581-40C0-B6E2-AB200EC9F566}">
      <text>
        <r>
          <rPr>
            <b/>
            <sz val="9"/>
            <color indexed="81"/>
            <rFont val="Tahoma"/>
            <family val="2"/>
          </rPr>
          <t>Karl-Johan Skiver:</t>
        </r>
        <r>
          <rPr>
            <sz val="9"/>
            <color indexed="81"/>
            <rFont val="Tahoma"/>
            <family val="2"/>
          </rPr>
          <t xml:space="preserve">
Ny produkt 2024-01-29 EOL</t>
        </r>
      </text>
    </comment>
    <comment ref="E115" authorId="1" shapeId="0" xr:uid="{82887B3F-7AD9-4698-B15C-1F0E9CB3B5E8}">
      <text>
        <r>
          <rPr>
            <b/>
            <sz val="9"/>
            <color indexed="81"/>
            <rFont val="Tahoma"/>
            <family val="2"/>
          </rPr>
          <t>Karl-Johan Skiver:</t>
        </r>
        <r>
          <rPr>
            <sz val="9"/>
            <color indexed="81"/>
            <rFont val="Tahoma"/>
            <family val="2"/>
          </rPr>
          <t xml:space="preserve">
Ny produkt 2023-05-30 EOL</t>
        </r>
      </text>
    </comment>
    <comment ref="F115" authorId="1" shapeId="0" xr:uid="{680D113C-3DD6-4C8D-89F4-12A454A31E76}">
      <text>
        <r>
          <rPr>
            <b/>
            <sz val="9"/>
            <color indexed="81"/>
            <rFont val="Tahoma"/>
            <family val="2"/>
          </rPr>
          <t>Karl-Johan Skiver:</t>
        </r>
        <r>
          <rPr>
            <sz val="9"/>
            <color indexed="81"/>
            <rFont val="Tahoma"/>
            <family val="2"/>
          </rPr>
          <t xml:space="preserve">
Bytt produkt och prisjusterat 2024-11-12</t>
        </r>
      </text>
    </comment>
    <comment ref="B116" authorId="1" shapeId="0" xr:uid="{518FA15E-91DE-4935-B323-71E4514753CD}">
      <text>
        <r>
          <rPr>
            <b/>
            <sz val="9"/>
            <color indexed="81"/>
            <rFont val="Tahoma"/>
            <family val="2"/>
          </rPr>
          <t>Karl-Johan Skiver:</t>
        </r>
        <r>
          <rPr>
            <sz val="9"/>
            <color indexed="81"/>
            <rFont val="Tahoma"/>
            <family val="2"/>
          </rPr>
          <t xml:space="preserve">
Prisjusterat ny produkt 2023-01-24 EOL</t>
        </r>
      </text>
    </comment>
    <comment ref="C116" authorId="1" shapeId="0" xr:uid="{586A9C8E-EFFE-40BA-970E-781DA7B9AE65}">
      <text>
        <r>
          <rPr>
            <b/>
            <sz val="9"/>
            <color indexed="81"/>
            <rFont val="Tahoma"/>
            <family val="2"/>
          </rPr>
          <t>Karl-Johan Skiver:</t>
        </r>
        <r>
          <rPr>
            <sz val="9"/>
            <color indexed="81"/>
            <rFont val="Tahoma"/>
            <family val="2"/>
          </rPr>
          <t xml:space="preserve">
Prisjusterat ny produkt 2023-07-12 EOL</t>
        </r>
      </text>
    </comment>
    <comment ref="D116" authorId="1" shapeId="0" xr:uid="{E6806121-5468-428E-A64F-9C487F3C4E5B}">
      <text>
        <r>
          <rPr>
            <b/>
            <sz val="9"/>
            <color indexed="81"/>
            <rFont val="Tahoma"/>
            <family val="2"/>
          </rPr>
          <t>Karl-Johan Skiver:</t>
        </r>
        <r>
          <rPr>
            <sz val="9"/>
            <color indexed="81"/>
            <rFont val="Tahoma"/>
            <family val="2"/>
          </rPr>
          <t xml:space="preserve">
Prisjusterat 2024-11-12</t>
        </r>
      </text>
    </comment>
    <comment ref="E116" authorId="1" shapeId="0" xr:uid="{ADC37CA6-F139-468C-A79E-0D7725751DB6}">
      <text>
        <r>
          <rPr>
            <b/>
            <sz val="9"/>
            <color indexed="81"/>
            <rFont val="Tahoma"/>
            <family val="2"/>
          </rPr>
          <t>Karl-Johan Skiver:</t>
        </r>
        <r>
          <rPr>
            <sz val="9"/>
            <color indexed="81"/>
            <rFont val="Tahoma"/>
            <family val="2"/>
          </rPr>
          <t xml:space="preserve">
Valutakursförändrat och Prisjusterat ny produkt 2023-05-30 EOL</t>
        </r>
      </text>
    </comment>
    <comment ref="F116" authorId="1" shapeId="0" xr:uid="{A50F7FA4-091B-4E0A-BCD5-DC041C84CBC4}">
      <text>
        <r>
          <rPr>
            <b/>
            <sz val="9"/>
            <color indexed="81"/>
            <rFont val="Tahoma"/>
            <family val="2"/>
          </rPr>
          <t>Karl-Johan Skiver:</t>
        </r>
        <r>
          <rPr>
            <sz val="9"/>
            <color indexed="81"/>
            <rFont val="Tahoma"/>
            <family val="2"/>
          </rPr>
          <t xml:space="preserve">
Bytt produkt och prisjusterat 2024-11-12</t>
        </r>
      </text>
    </comment>
    <comment ref="B117" authorId="1" shapeId="0" xr:uid="{3DF9B64B-31A8-4C0E-A450-797DCEF458E9}">
      <text>
        <r>
          <rPr>
            <b/>
            <sz val="9"/>
            <color indexed="81"/>
            <rFont val="Tahoma"/>
            <family val="2"/>
          </rPr>
          <t>Karl-Johan Skiver:</t>
        </r>
        <r>
          <rPr>
            <sz val="9"/>
            <color indexed="81"/>
            <rFont val="Tahoma"/>
            <family val="2"/>
          </rPr>
          <t xml:space="preserve">
Prisjusterat ny produkt 2023-01-24 EOL</t>
        </r>
      </text>
    </comment>
    <comment ref="C117" authorId="1" shapeId="0" xr:uid="{630E7126-7F56-4240-BBE1-6D609DE87062}">
      <text>
        <r>
          <rPr>
            <b/>
            <sz val="9"/>
            <color indexed="81"/>
            <rFont val="Tahoma"/>
            <family val="2"/>
          </rPr>
          <t>Karl-Johan Skiver:</t>
        </r>
        <r>
          <rPr>
            <sz val="9"/>
            <color indexed="81"/>
            <rFont val="Tahoma"/>
            <family val="2"/>
          </rPr>
          <t xml:space="preserve">
Prisjusterat ny produkt 2023-07-12 EOL</t>
        </r>
      </text>
    </comment>
    <comment ref="D117" authorId="1" shapeId="0" xr:uid="{703BCB07-C420-494C-9312-6DF49173ECE3}">
      <text>
        <r>
          <rPr>
            <b/>
            <sz val="9"/>
            <color indexed="81"/>
            <rFont val="Tahoma"/>
            <family val="2"/>
          </rPr>
          <t>Karl-Johan Skiver:</t>
        </r>
        <r>
          <rPr>
            <sz val="9"/>
            <color indexed="81"/>
            <rFont val="Tahoma"/>
            <family val="2"/>
          </rPr>
          <t xml:space="preserve">
Prisjusterat 2024-11-12</t>
        </r>
      </text>
    </comment>
    <comment ref="E117" authorId="1" shapeId="0" xr:uid="{2E091AA3-78B2-4B35-88B3-318F444BD8D9}">
      <text>
        <r>
          <rPr>
            <b/>
            <sz val="9"/>
            <color indexed="81"/>
            <rFont val="Tahoma"/>
            <family val="2"/>
          </rPr>
          <t>Karl-Johan Skiver:</t>
        </r>
        <r>
          <rPr>
            <sz val="9"/>
            <color indexed="81"/>
            <rFont val="Tahoma"/>
            <family val="2"/>
          </rPr>
          <t xml:space="preserve">
Valutakursförändrat och Prisjusterat ny produkt 2023-05-30 EOL</t>
        </r>
      </text>
    </comment>
    <comment ref="F117" authorId="1" shapeId="0" xr:uid="{4A5EAC30-4202-4E69-9986-01961A5F8900}">
      <text>
        <r>
          <rPr>
            <b/>
            <sz val="9"/>
            <color indexed="81"/>
            <rFont val="Tahoma"/>
            <family val="2"/>
          </rPr>
          <t>Karl-Johan Skiver:</t>
        </r>
        <r>
          <rPr>
            <sz val="9"/>
            <color indexed="81"/>
            <rFont val="Tahoma"/>
            <family val="2"/>
          </rPr>
          <t xml:space="preserve">
Bytt produkt och prisjusterat 2024-11-12</t>
        </r>
      </text>
    </comment>
    <comment ref="D118" authorId="1" shapeId="0" xr:uid="{6C41E7C2-02BE-4CB8-A2F6-33ADA5D515A2}">
      <text>
        <r>
          <rPr>
            <b/>
            <sz val="9"/>
            <color indexed="81"/>
            <rFont val="Tahoma"/>
            <family val="2"/>
          </rPr>
          <t>Karl-Johan Skiver:</t>
        </r>
        <r>
          <rPr>
            <sz val="9"/>
            <color indexed="81"/>
            <rFont val="Tahoma"/>
            <family val="2"/>
          </rPr>
          <t xml:space="preserve">
Prisjusterat 2024-11-12</t>
        </r>
      </text>
    </comment>
    <comment ref="E118" authorId="1" shapeId="0" xr:uid="{0ADD1296-1AEF-4B79-9C58-8EBA3CE00FA5}">
      <text>
        <r>
          <rPr>
            <b/>
            <sz val="9"/>
            <color indexed="81"/>
            <rFont val="Tahoma"/>
            <family val="2"/>
          </rPr>
          <t>Karl-Johan Skiver:</t>
        </r>
        <r>
          <rPr>
            <sz val="9"/>
            <color indexed="81"/>
            <rFont val="Tahoma"/>
            <family val="2"/>
          </rPr>
          <t xml:space="preserve">
Valutakursförändrat och Prisjusterat ny produkt 2023-05-30 EOL</t>
        </r>
      </text>
    </comment>
    <comment ref="F118" authorId="1" shapeId="0" xr:uid="{32596F07-59F8-4B54-BFB1-D1E7BD4A2512}">
      <text>
        <r>
          <rPr>
            <b/>
            <sz val="9"/>
            <color indexed="81"/>
            <rFont val="Tahoma"/>
            <family val="2"/>
          </rPr>
          <t>Karl-Johan Skiver:</t>
        </r>
        <r>
          <rPr>
            <sz val="9"/>
            <color indexed="81"/>
            <rFont val="Tahoma"/>
            <family val="2"/>
          </rPr>
          <t xml:space="preserve">
Bytt produkt och prisjusterat 2024-11-12</t>
        </r>
      </text>
    </comment>
    <comment ref="D119" authorId="1" shapeId="0" xr:uid="{BD590F72-5B92-4058-85B4-0E2C7E0E40BF}">
      <text>
        <r>
          <rPr>
            <b/>
            <sz val="9"/>
            <color indexed="81"/>
            <rFont val="Tahoma"/>
            <family val="2"/>
          </rPr>
          <t>Karl-Johan Skiver:</t>
        </r>
        <r>
          <rPr>
            <sz val="9"/>
            <color indexed="81"/>
            <rFont val="Tahoma"/>
            <family val="2"/>
          </rPr>
          <t xml:space="preserve">
Prisjusterat 2024-11-12</t>
        </r>
      </text>
    </comment>
    <comment ref="E119" authorId="1" shapeId="0" xr:uid="{7F48ED2E-9EAE-49E5-BD13-DE628A1F82A4}">
      <text>
        <r>
          <rPr>
            <b/>
            <sz val="9"/>
            <color indexed="81"/>
            <rFont val="Tahoma"/>
            <family val="2"/>
          </rPr>
          <t>Karl-Johan Skiver:</t>
        </r>
        <r>
          <rPr>
            <sz val="9"/>
            <color indexed="81"/>
            <rFont val="Tahoma"/>
            <family val="2"/>
          </rPr>
          <t xml:space="preserve">
Valutakursförändrat och Prisjusterat ny produkt 2023-05-30 EOL</t>
        </r>
      </text>
    </comment>
    <comment ref="F119" authorId="1" shapeId="0" xr:uid="{47A70B0C-EBEE-4F98-BC6D-1EEA536B92DD}">
      <text>
        <r>
          <rPr>
            <b/>
            <sz val="9"/>
            <color indexed="81"/>
            <rFont val="Tahoma"/>
            <family val="2"/>
          </rPr>
          <t>Karl-Johan Skiver:</t>
        </r>
        <r>
          <rPr>
            <sz val="9"/>
            <color indexed="81"/>
            <rFont val="Tahoma"/>
            <family val="2"/>
          </rPr>
          <t xml:space="preserve">
Bytt produkt och prisjusterat 2024-11-12</t>
        </r>
      </text>
    </comment>
    <comment ref="B130" authorId="1" shapeId="0" xr:uid="{989F3DA0-2D4B-4568-93EE-E1C53904F933}">
      <text>
        <r>
          <rPr>
            <b/>
            <sz val="9"/>
            <color indexed="81"/>
            <rFont val="Tahoma"/>
            <family val="2"/>
          </rPr>
          <t xml:space="preserve">Karl-Johan Skiver:
</t>
        </r>
        <r>
          <rPr>
            <sz val="9"/>
            <color indexed="81"/>
            <rFont val="Tahoma"/>
            <family val="2"/>
          </rPr>
          <t>Ny produkt 2023-10-05 EOL</t>
        </r>
      </text>
    </comment>
    <comment ref="C130" authorId="1" shapeId="0" xr:uid="{CCE8C816-30AC-4181-A54E-B180B21D123D}">
      <text>
        <r>
          <rPr>
            <b/>
            <sz val="9"/>
            <color indexed="81"/>
            <rFont val="Tahoma"/>
            <family val="2"/>
          </rPr>
          <t>Karl-Johan Skiver:</t>
        </r>
        <r>
          <rPr>
            <sz val="9"/>
            <color indexed="81"/>
            <rFont val="Tahoma"/>
            <family val="2"/>
          </rPr>
          <t xml:space="preserve">
Ny produkt 2023-07-12 EOL</t>
        </r>
      </text>
    </comment>
    <comment ref="D130" authorId="1" shapeId="0" xr:uid="{BBDD84CE-63F4-43A2-8B85-4A377190B115}">
      <text>
        <r>
          <rPr>
            <b/>
            <sz val="9"/>
            <color indexed="81"/>
            <rFont val="Tahoma"/>
            <family val="2"/>
          </rPr>
          <t>Karl-Johan Skiver:</t>
        </r>
        <r>
          <rPr>
            <sz val="9"/>
            <color indexed="81"/>
            <rFont val="Tahoma"/>
            <family val="2"/>
          </rPr>
          <t xml:space="preserve">
Ny produkt 2024-01-29 EOL</t>
        </r>
      </text>
    </comment>
    <comment ref="E130" authorId="1" shapeId="0" xr:uid="{40FCFE08-8925-4666-9C8D-734076362443}">
      <text>
        <r>
          <rPr>
            <b/>
            <sz val="9"/>
            <color indexed="81"/>
            <rFont val="Tahoma"/>
            <family val="2"/>
          </rPr>
          <t>Karl-Johan Skiver:</t>
        </r>
        <r>
          <rPr>
            <sz val="9"/>
            <color indexed="81"/>
            <rFont val="Tahoma"/>
            <family val="2"/>
          </rPr>
          <t xml:space="preserve">
Ny produkt 2023-05-30 EOL</t>
        </r>
      </text>
    </comment>
    <comment ref="F130" authorId="1" shapeId="0" xr:uid="{DFB3F47D-6875-4017-B193-EE27402034EA}">
      <text>
        <r>
          <rPr>
            <b/>
            <sz val="9"/>
            <color indexed="81"/>
            <rFont val="Tahoma"/>
            <family val="2"/>
          </rPr>
          <t>Karl-Johan Skiver:</t>
        </r>
        <r>
          <rPr>
            <sz val="9"/>
            <color indexed="81"/>
            <rFont val="Tahoma"/>
            <family val="2"/>
          </rPr>
          <t xml:space="preserve">
Bytt produkt och prisjusterat 2024-11-12</t>
        </r>
      </text>
    </comment>
    <comment ref="B131" authorId="1" shapeId="0" xr:uid="{CB17FEDE-46BB-4FFD-8E63-D2974240B014}">
      <text>
        <r>
          <rPr>
            <b/>
            <sz val="9"/>
            <color indexed="81"/>
            <rFont val="Tahoma"/>
            <family val="2"/>
          </rPr>
          <t>Karl-Johan Skiver:</t>
        </r>
        <r>
          <rPr>
            <sz val="9"/>
            <color indexed="81"/>
            <rFont val="Tahoma"/>
            <family val="2"/>
          </rPr>
          <t xml:space="preserve">
Prisjusterat ny produkt 2023-10-05 EOL</t>
        </r>
      </text>
    </comment>
    <comment ref="C131" authorId="1" shapeId="0" xr:uid="{6FC898BA-866C-487B-80F7-FF559B38C389}">
      <text>
        <r>
          <rPr>
            <b/>
            <sz val="9"/>
            <color indexed="81"/>
            <rFont val="Tahoma"/>
            <family val="2"/>
          </rPr>
          <t>Karl-Johan Skiver:</t>
        </r>
        <r>
          <rPr>
            <sz val="9"/>
            <color indexed="81"/>
            <rFont val="Tahoma"/>
            <family val="2"/>
          </rPr>
          <t xml:space="preserve">
Prisjusterat ny produkt 2023-07-12 EOL</t>
        </r>
      </text>
    </comment>
    <comment ref="D131" authorId="1" shapeId="0" xr:uid="{92C0F1BA-355C-4923-8E77-CE4388AEEF62}">
      <text>
        <r>
          <rPr>
            <b/>
            <sz val="9"/>
            <color indexed="81"/>
            <rFont val="Tahoma"/>
            <family val="2"/>
          </rPr>
          <t>Karl-Johan Skiver:</t>
        </r>
        <r>
          <rPr>
            <sz val="9"/>
            <color indexed="81"/>
            <rFont val="Tahoma"/>
            <family val="2"/>
          </rPr>
          <t xml:space="preserve">
Nytt pris 2024-01-31 EOL</t>
        </r>
      </text>
    </comment>
    <comment ref="E131" authorId="1" shapeId="0" xr:uid="{E33837A0-5EF2-4FDD-88A8-74F0D8FB0115}">
      <text>
        <r>
          <rPr>
            <b/>
            <sz val="9"/>
            <color indexed="81"/>
            <rFont val="Tahoma"/>
            <family val="2"/>
          </rPr>
          <t>Karl-Johan Skiver:</t>
        </r>
        <r>
          <rPr>
            <sz val="9"/>
            <color indexed="81"/>
            <rFont val="Tahoma"/>
            <family val="2"/>
          </rPr>
          <t xml:space="preserve">
Valutakursförändrat och Prisjusterat ny produkt 2023-05-30 EOL. Ny kemikalieskatt 2023-07-01.</t>
        </r>
      </text>
    </comment>
    <comment ref="F131" authorId="1" shapeId="0" xr:uid="{539FD6C7-657D-4972-A81F-DA5E336AD821}">
      <text>
        <r>
          <rPr>
            <b/>
            <sz val="9"/>
            <color indexed="81"/>
            <rFont val="Tahoma"/>
            <family val="2"/>
          </rPr>
          <t>Karl-Johan Skiver:</t>
        </r>
        <r>
          <rPr>
            <sz val="9"/>
            <color indexed="81"/>
            <rFont val="Tahoma"/>
            <family val="2"/>
          </rPr>
          <t xml:space="preserve">
Bytt produkt och prisjusterat 2024-11-12</t>
        </r>
      </text>
    </comment>
    <comment ref="E132" authorId="1" shapeId="0" xr:uid="{7650B3CA-8E89-4E79-812F-FC2BFF1CCA62}">
      <text>
        <r>
          <rPr>
            <b/>
            <sz val="9"/>
            <color indexed="81"/>
            <rFont val="Tahoma"/>
            <family val="2"/>
          </rPr>
          <t>Karl-Johan Skiver:</t>
        </r>
        <r>
          <rPr>
            <sz val="9"/>
            <color indexed="81"/>
            <rFont val="Tahoma"/>
            <family val="2"/>
          </rPr>
          <t xml:space="preserve">
Valutakursförändrat 2023-05-30</t>
        </r>
      </text>
    </comment>
    <comment ref="F132" authorId="1" shapeId="0" xr:uid="{F949C048-CE33-4A6B-9900-1D36965734FF}">
      <text>
        <r>
          <rPr>
            <b/>
            <sz val="9"/>
            <color indexed="81"/>
            <rFont val="Tahoma"/>
            <family val="2"/>
          </rPr>
          <t>Karl-Johan Skiver:</t>
        </r>
        <r>
          <rPr>
            <sz val="9"/>
            <color indexed="81"/>
            <rFont val="Tahoma"/>
            <family val="2"/>
          </rPr>
          <t xml:space="preserve">
Bytt produkt och prisjusterat 2024-11-12</t>
        </r>
      </text>
    </comment>
    <comment ref="B133" authorId="1" shapeId="0" xr:uid="{64C11D06-2477-40E5-AFFC-5EDAF5539690}">
      <text>
        <r>
          <rPr>
            <b/>
            <sz val="9"/>
            <color indexed="81"/>
            <rFont val="Tahoma"/>
            <family val="2"/>
          </rPr>
          <t>Karl-Johan Skiver:</t>
        </r>
        <r>
          <rPr>
            <sz val="9"/>
            <color indexed="81"/>
            <rFont val="Tahoma"/>
            <family val="2"/>
          </rPr>
          <t xml:space="preserve">
Prisjusterat 2024-11-12</t>
        </r>
      </text>
    </comment>
    <comment ref="D133" authorId="1" shapeId="0" xr:uid="{B3B03885-B661-4C14-8277-3B7797EB0CD1}">
      <text>
        <r>
          <rPr>
            <b/>
            <sz val="9"/>
            <color indexed="81"/>
            <rFont val="Tahoma"/>
            <family val="2"/>
          </rPr>
          <t>Karl-Johan Skiver:</t>
        </r>
        <r>
          <rPr>
            <sz val="9"/>
            <color indexed="81"/>
            <rFont val="Tahoma"/>
            <family val="2"/>
          </rPr>
          <t xml:space="preserve">
Prisjusterat ny produkt 2024-01-29 EOL</t>
        </r>
      </text>
    </comment>
    <comment ref="E133" authorId="1" shapeId="0" xr:uid="{AF4AD19A-C560-4E96-AB73-4BC4A30372EE}">
      <text>
        <r>
          <rPr>
            <b/>
            <sz val="9"/>
            <color indexed="81"/>
            <rFont val="Tahoma"/>
            <family val="2"/>
          </rPr>
          <t>Karl-Johan Skiver:</t>
        </r>
        <r>
          <rPr>
            <sz val="9"/>
            <color indexed="81"/>
            <rFont val="Tahoma"/>
            <family val="2"/>
          </rPr>
          <t xml:space="preserve">
Valutakursförändrat och Prisjusterat ny produkt 2023-05-30 EOL</t>
        </r>
      </text>
    </comment>
    <comment ref="F133" authorId="1" shapeId="0" xr:uid="{B2B0F379-733D-45D8-A5D7-C0E9EDBBB05D}">
      <text>
        <r>
          <rPr>
            <b/>
            <sz val="9"/>
            <color indexed="81"/>
            <rFont val="Tahoma"/>
            <family val="2"/>
          </rPr>
          <t>Karl-Johan Skiver:</t>
        </r>
        <r>
          <rPr>
            <sz val="9"/>
            <color indexed="81"/>
            <rFont val="Tahoma"/>
            <family val="2"/>
          </rPr>
          <t xml:space="preserve">
Bytt produkt och prisjusterat 2024-11-12</t>
        </r>
      </text>
    </comment>
    <comment ref="B144" authorId="1" shapeId="0" xr:uid="{3A15E5EC-2AB7-43EB-A37E-A0AE2FB714C6}">
      <text>
        <r>
          <rPr>
            <b/>
            <sz val="9"/>
            <color indexed="81"/>
            <rFont val="Tahoma"/>
            <family val="2"/>
          </rPr>
          <t>Karl-Johan Skiver:</t>
        </r>
        <r>
          <rPr>
            <sz val="9"/>
            <color indexed="81"/>
            <rFont val="Tahoma"/>
            <family val="2"/>
          </rPr>
          <t xml:space="preserve">
Ny produkt 2023-10-05 EOL</t>
        </r>
      </text>
    </comment>
    <comment ref="F144" authorId="1" shapeId="0" xr:uid="{28B445CE-60FE-48C9-97E2-DF246C58BFB1}">
      <text>
        <r>
          <rPr>
            <b/>
            <sz val="9"/>
            <color indexed="81"/>
            <rFont val="Tahoma"/>
            <family val="2"/>
          </rPr>
          <t>Karl-Johan Skiver:</t>
        </r>
        <r>
          <rPr>
            <sz val="9"/>
            <color indexed="81"/>
            <rFont val="Tahoma"/>
            <family val="2"/>
          </rPr>
          <t xml:space="preserve">
Bytt produkt och prisjusterat 2024-11-12</t>
        </r>
      </text>
    </comment>
    <comment ref="B145" authorId="1" shapeId="0" xr:uid="{B25EA448-BC8F-4004-8DCE-B215595149EB}">
      <text>
        <r>
          <rPr>
            <b/>
            <sz val="9"/>
            <color indexed="81"/>
            <rFont val="Tahoma"/>
            <family val="2"/>
          </rPr>
          <t>Karl-Johan Skiver:</t>
        </r>
        <r>
          <rPr>
            <sz val="9"/>
            <color indexed="81"/>
            <rFont val="Tahoma"/>
            <family val="2"/>
          </rPr>
          <t xml:space="preserve">
Prisjusterat ny produkt 2023-10-05 EOL</t>
        </r>
      </text>
    </comment>
    <comment ref="E145" authorId="1" shapeId="0" xr:uid="{02298A8F-979A-4D0C-8120-EAA03D720369}">
      <text>
        <r>
          <rPr>
            <b/>
            <sz val="9"/>
            <color indexed="81"/>
            <rFont val="Tahoma"/>
            <family val="2"/>
          </rPr>
          <t>Karl-Johan Skiver:</t>
        </r>
        <r>
          <rPr>
            <sz val="9"/>
            <color indexed="81"/>
            <rFont val="Tahoma"/>
            <family val="2"/>
          </rPr>
          <t xml:space="preserve">
Valutakursförändrat 2023-05-30. Ny kemikalieskatt 2023-07-01.</t>
        </r>
      </text>
    </comment>
    <comment ref="F145" authorId="1" shapeId="0" xr:uid="{A818046D-CB49-4C01-883F-35ADC12D6B81}">
      <text>
        <r>
          <rPr>
            <b/>
            <sz val="9"/>
            <color indexed="81"/>
            <rFont val="Tahoma"/>
            <family val="2"/>
          </rPr>
          <t>Karl-Johan Skiver:</t>
        </r>
        <r>
          <rPr>
            <sz val="9"/>
            <color indexed="81"/>
            <rFont val="Tahoma"/>
            <family val="2"/>
          </rPr>
          <t xml:space="preserve">
Bytt produkt och prisjusterat 2024-11-12</t>
        </r>
      </text>
    </comment>
    <comment ref="E146" authorId="1" shapeId="0" xr:uid="{35BE590E-455A-432D-9934-58067BCCF656}">
      <text>
        <r>
          <rPr>
            <b/>
            <sz val="9"/>
            <color indexed="81"/>
            <rFont val="Tahoma"/>
            <family val="2"/>
          </rPr>
          <t>Karl-Johan Skiver:</t>
        </r>
        <r>
          <rPr>
            <sz val="9"/>
            <color indexed="81"/>
            <rFont val="Tahoma"/>
            <family val="2"/>
          </rPr>
          <t xml:space="preserve">
Valutakursförändrat 2023-05-30</t>
        </r>
      </text>
    </comment>
    <comment ref="F146" authorId="1" shapeId="0" xr:uid="{C25D5E5E-C353-4AFB-9468-EE19D0C08959}">
      <text>
        <r>
          <rPr>
            <b/>
            <sz val="9"/>
            <color indexed="81"/>
            <rFont val="Tahoma"/>
            <family val="2"/>
          </rPr>
          <t>Karl-Johan Skiver:</t>
        </r>
        <r>
          <rPr>
            <sz val="9"/>
            <color indexed="81"/>
            <rFont val="Tahoma"/>
            <family val="2"/>
          </rPr>
          <t xml:space="preserve">
Bytt produkt och prisjusterat 2024-11-12</t>
        </r>
      </text>
    </comment>
    <comment ref="E147" authorId="1" shapeId="0" xr:uid="{14044C79-026D-4926-AA25-AE5F568448ED}">
      <text>
        <r>
          <rPr>
            <b/>
            <sz val="9"/>
            <color indexed="81"/>
            <rFont val="Tahoma"/>
            <family val="2"/>
          </rPr>
          <t>Karl-Johan Skiver:</t>
        </r>
        <r>
          <rPr>
            <sz val="9"/>
            <color indexed="81"/>
            <rFont val="Tahoma"/>
            <family val="2"/>
          </rPr>
          <t xml:space="preserve">
Valutakursförändrat och Prisjusterat ny produkt 2023-05-30 EOL</t>
        </r>
      </text>
    </comment>
    <comment ref="F147" authorId="1" shapeId="0" xr:uid="{383B3BAD-F2E1-4E77-A4A4-AE57FCD3AE59}">
      <text>
        <r>
          <rPr>
            <b/>
            <sz val="9"/>
            <color indexed="81"/>
            <rFont val="Tahoma"/>
            <family val="2"/>
          </rPr>
          <t>Karl-Johan Skiver:</t>
        </r>
        <r>
          <rPr>
            <sz val="9"/>
            <color indexed="81"/>
            <rFont val="Tahoma"/>
            <family val="2"/>
          </rPr>
          <t xml:space="preserve">
Bytt produkt och prisjusterat 2024-11-12</t>
        </r>
      </text>
    </comment>
    <comment ref="E158" authorId="1" shapeId="0" xr:uid="{B1710B99-3224-4CB1-ABAD-693F2667BAF9}">
      <text>
        <r>
          <rPr>
            <b/>
            <sz val="9"/>
            <color indexed="81"/>
            <rFont val="Tahoma"/>
            <family val="2"/>
          </rPr>
          <t>Karl-Johan Skiver:</t>
        </r>
        <r>
          <rPr>
            <sz val="9"/>
            <color indexed="81"/>
            <rFont val="Tahoma"/>
            <family val="2"/>
          </rPr>
          <t xml:space="preserve">
Valutakursförändrat 2023-05-30</t>
        </r>
      </text>
    </comment>
    <comment ref="E160" authorId="1" shapeId="0" xr:uid="{C57C92D3-8DFB-4701-B124-C2E9D746A8AF}">
      <text>
        <r>
          <rPr>
            <b/>
            <sz val="9"/>
            <color indexed="81"/>
            <rFont val="Tahoma"/>
            <family val="2"/>
          </rPr>
          <t>Karl-Johan Skiver:</t>
        </r>
        <r>
          <rPr>
            <sz val="9"/>
            <color indexed="81"/>
            <rFont val="Tahoma"/>
            <family val="2"/>
          </rPr>
          <t xml:space="preserve">
Valutakursförändrat 2023-05-30</t>
        </r>
      </text>
    </comment>
    <comment ref="E161" authorId="1" shapeId="0" xr:uid="{9C26DD93-21BB-4BEE-A933-18C730692713}">
      <text>
        <r>
          <rPr>
            <b/>
            <sz val="9"/>
            <color indexed="81"/>
            <rFont val="Tahoma"/>
            <family val="2"/>
          </rPr>
          <t>Karl-Johan Skiver:</t>
        </r>
        <r>
          <rPr>
            <sz val="9"/>
            <color indexed="81"/>
            <rFont val="Tahoma"/>
            <family val="2"/>
          </rPr>
          <t xml:space="preserve">
Valutakursförändrat 2023-05-30</t>
        </r>
      </text>
    </comment>
    <comment ref="E171" authorId="1" shapeId="0" xr:uid="{86FA186E-58AE-4EAF-9336-BED9204AA781}">
      <text>
        <r>
          <rPr>
            <b/>
            <sz val="9"/>
            <color indexed="81"/>
            <rFont val="Tahoma"/>
            <family val="2"/>
          </rPr>
          <t>Karl-Johan Skiver:</t>
        </r>
        <r>
          <rPr>
            <sz val="9"/>
            <color indexed="81"/>
            <rFont val="Tahoma"/>
            <family val="2"/>
          </rPr>
          <t xml:space="preserve">
Valutakursförändrat 2023-05-30</t>
        </r>
      </text>
    </comment>
    <comment ref="A172" authorId="2" shapeId="0" xr:uid="{7E9775D1-BC18-46E1-BA45-4E6A38CFF2AB}">
      <text>
        <r>
          <rPr>
            <sz val="9"/>
            <color indexed="81"/>
            <rFont val="Tahoma"/>
            <family val="2"/>
          </rPr>
          <t>Grå eller svart med handtag och axelrem
Bärbar dator 1, 2 och 2i1</t>
        </r>
      </text>
    </comment>
    <comment ref="C172" authorId="1" shapeId="0" xr:uid="{2E773259-41FF-4FDC-B9FE-D536A0085856}">
      <text>
        <r>
          <rPr>
            <b/>
            <sz val="9"/>
            <color indexed="81"/>
            <rFont val="Tahoma"/>
            <family val="2"/>
          </rPr>
          <t>Karl-Johan Skiver:</t>
        </r>
        <r>
          <rPr>
            <sz val="9"/>
            <color indexed="81"/>
            <rFont val="Tahoma"/>
            <family val="2"/>
          </rPr>
          <t xml:space="preserve">
Prisjusterat ny produkt 2023-07-12 EOL</t>
        </r>
      </text>
    </comment>
    <comment ref="E172" authorId="1" shapeId="0" xr:uid="{E0D17BEB-5DC4-4377-8CBD-0335B28A16D7}">
      <text>
        <r>
          <rPr>
            <b/>
            <sz val="9"/>
            <color indexed="81"/>
            <rFont val="Tahoma"/>
            <family val="2"/>
          </rPr>
          <t>Karl-Johan Skiver:</t>
        </r>
        <r>
          <rPr>
            <sz val="9"/>
            <color indexed="81"/>
            <rFont val="Tahoma"/>
            <family val="2"/>
          </rPr>
          <t xml:space="preserve">
Valutakursförändrat 2023-05-30</t>
        </r>
      </text>
    </comment>
    <comment ref="J172" authorId="1" shapeId="0" xr:uid="{AE2B32DA-147D-49FA-8559-E5C16E1B9959}">
      <text>
        <r>
          <rPr>
            <b/>
            <sz val="9"/>
            <color indexed="81"/>
            <rFont val="Tahoma"/>
            <family val="2"/>
          </rPr>
          <t>Karl-Johan Skiver:</t>
        </r>
        <r>
          <rPr>
            <sz val="9"/>
            <color indexed="81"/>
            <rFont val="Tahoma"/>
            <family val="2"/>
          </rPr>
          <t xml:space="preserve">
Ny produkt 2023-07-12 EOL</t>
        </r>
      </text>
    </comment>
    <comment ref="A173" authorId="2" shapeId="0" xr:uid="{A9BBE85B-DF76-499B-8616-C1D72D1140B9}">
      <text>
        <r>
          <rPr>
            <sz val="9"/>
            <color indexed="81"/>
            <rFont val="Tahoma"/>
            <family val="2"/>
          </rPr>
          <t>Grå eller svart med handtag och axelrem för bärbar dator 3</t>
        </r>
      </text>
    </comment>
    <comment ref="C173" authorId="1" shapeId="0" xr:uid="{F3080321-1116-470C-BE6F-59E61C7F7867}">
      <text>
        <r>
          <rPr>
            <b/>
            <sz val="9"/>
            <color indexed="81"/>
            <rFont val="Tahoma"/>
            <family val="2"/>
          </rPr>
          <t>Karl-Johan Skiver:</t>
        </r>
        <r>
          <rPr>
            <sz val="9"/>
            <color indexed="81"/>
            <rFont val="Tahoma"/>
            <family val="2"/>
          </rPr>
          <t xml:space="preserve">
Prisjusterat ny produkt 2023-07-12 EOL</t>
        </r>
      </text>
    </comment>
    <comment ref="E173" authorId="1" shapeId="0" xr:uid="{ADDA0287-E6C5-416D-AADE-482DA421C1F0}">
      <text>
        <r>
          <rPr>
            <b/>
            <sz val="9"/>
            <color indexed="81"/>
            <rFont val="Tahoma"/>
            <family val="2"/>
          </rPr>
          <t>Karl-Johan Skiver:</t>
        </r>
        <r>
          <rPr>
            <sz val="9"/>
            <color indexed="81"/>
            <rFont val="Tahoma"/>
            <family val="2"/>
          </rPr>
          <t xml:space="preserve">
Valutakursförändrat 2023-05-30</t>
        </r>
      </text>
    </comment>
    <comment ref="J173" authorId="1" shapeId="0" xr:uid="{1DBED5C8-1D49-4632-B0C6-3009CEC2E009}">
      <text>
        <r>
          <rPr>
            <b/>
            <sz val="9"/>
            <color indexed="81"/>
            <rFont val="Tahoma"/>
            <family val="2"/>
          </rPr>
          <t>Karl-Johan Skiver:</t>
        </r>
        <r>
          <rPr>
            <sz val="9"/>
            <color indexed="81"/>
            <rFont val="Tahoma"/>
            <family val="2"/>
          </rPr>
          <t xml:space="preserve">
Ny produkt 2023-07-12 EOL</t>
        </r>
      </text>
    </comment>
    <comment ref="A174" authorId="2" shapeId="0" xr:uid="{D577C3C0-4DE1-4C6F-BAEA-90A56560CF1C}">
      <text>
        <r>
          <rPr>
            <sz val="9"/>
            <color indexed="81"/>
            <rFont val="Tahoma"/>
            <family val="2"/>
          </rPr>
          <t>Grå eller svart, vadderade axelremmar. För bärbar dator 1,2 och 2i1</t>
        </r>
      </text>
    </comment>
    <comment ref="E174" authorId="1" shapeId="0" xr:uid="{736331D9-479C-4FB8-9280-7624EC8C0964}">
      <text>
        <r>
          <rPr>
            <b/>
            <sz val="9"/>
            <color indexed="81"/>
            <rFont val="Tahoma"/>
            <family val="2"/>
          </rPr>
          <t>Karl-Johan Skiver:</t>
        </r>
        <r>
          <rPr>
            <sz val="9"/>
            <color indexed="81"/>
            <rFont val="Tahoma"/>
            <family val="2"/>
          </rPr>
          <t xml:space="preserve">
Valutakursförändrat 2023-05-30</t>
        </r>
      </text>
    </comment>
    <comment ref="A175" authorId="2" shapeId="0" xr:uid="{BEDC99C8-F070-4A1B-94DA-6D31C388A6AD}">
      <text>
        <r>
          <rPr>
            <sz val="9"/>
            <color indexed="81"/>
            <rFont val="Tahoma"/>
            <family val="2"/>
          </rPr>
          <t>Grå eller svart, vadderade axelremmar. För bärbar dator 3</t>
        </r>
      </text>
    </comment>
    <comment ref="E175" authorId="1" shapeId="0" xr:uid="{CD85355F-9D20-46B4-9501-18EFA9A25CDF}">
      <text>
        <r>
          <rPr>
            <b/>
            <sz val="9"/>
            <color indexed="81"/>
            <rFont val="Tahoma"/>
            <family val="2"/>
          </rPr>
          <t>Karl-Johan Skiver:</t>
        </r>
        <r>
          <rPr>
            <sz val="9"/>
            <color indexed="81"/>
            <rFont val="Tahoma"/>
            <family val="2"/>
          </rPr>
          <t xml:space="preserve">
Valutakursförändrat och Prisjusterat ny produkt 2023-05-30 EOL</t>
        </r>
      </text>
    </comment>
    <comment ref="L175" authorId="1" shapeId="0" xr:uid="{3574B3D9-AE1C-4E60-9CA1-00AD5F113B31}">
      <text>
        <r>
          <rPr>
            <b/>
            <sz val="9"/>
            <color indexed="81"/>
            <rFont val="Tahoma"/>
            <family val="2"/>
          </rPr>
          <t>Karl-Johan Skiver:</t>
        </r>
        <r>
          <rPr>
            <sz val="9"/>
            <color indexed="81"/>
            <rFont val="Tahoma"/>
            <family val="2"/>
          </rPr>
          <t xml:space="preserve">
Ny produkt 2023-05-30 EOL</t>
        </r>
      </text>
    </comment>
    <comment ref="E176" authorId="1" shapeId="0" xr:uid="{6B449C99-DF85-4EA6-97E5-ECB9CD7511AE}">
      <text>
        <r>
          <rPr>
            <b/>
            <sz val="9"/>
            <color indexed="81"/>
            <rFont val="Tahoma"/>
            <family val="2"/>
          </rPr>
          <t>Karl-Johan Skiver:</t>
        </r>
        <r>
          <rPr>
            <sz val="9"/>
            <color indexed="81"/>
            <rFont val="Tahoma"/>
            <family val="2"/>
          </rPr>
          <t xml:space="preserve">
Valutakursförändrat 2023-05-30</t>
        </r>
      </text>
    </comment>
    <comment ref="E177" authorId="1" shapeId="0" xr:uid="{FF01CEB2-B862-4DC7-94E9-0B5EC93E2D39}">
      <text>
        <r>
          <rPr>
            <b/>
            <sz val="9"/>
            <color indexed="81"/>
            <rFont val="Tahoma"/>
            <family val="2"/>
          </rPr>
          <t>Karl-Johan Skiver:</t>
        </r>
        <r>
          <rPr>
            <sz val="9"/>
            <color indexed="81"/>
            <rFont val="Tahoma"/>
            <family val="2"/>
          </rPr>
          <t xml:space="preserve">
Valutakursförändrat och Prisjusterat ny produkt 2023-05-30 EOL</t>
        </r>
      </text>
    </comment>
    <comment ref="F177" authorId="1" shapeId="0" xr:uid="{268CC513-4472-4F98-A576-E6F7931E775B}">
      <text>
        <r>
          <rPr>
            <b/>
            <sz val="9"/>
            <color indexed="81"/>
            <rFont val="Tahoma"/>
            <family val="2"/>
          </rPr>
          <t>Karl-Johan Skiver:</t>
        </r>
        <r>
          <rPr>
            <sz val="9"/>
            <color indexed="81"/>
            <rFont val="Tahoma"/>
            <family val="2"/>
          </rPr>
          <t xml:space="preserve">
Bytt produkt och prisjusterat 2024-11-12</t>
        </r>
      </text>
    </comment>
    <comment ref="J177" authorId="1" shapeId="0" xr:uid="{E6FBE372-9A2A-49CC-97D6-17ECACBBEEBA}">
      <text>
        <r>
          <rPr>
            <b/>
            <sz val="9"/>
            <color indexed="81"/>
            <rFont val="Tahoma"/>
            <family val="2"/>
          </rPr>
          <t>Karl-Johan Skiver:</t>
        </r>
        <r>
          <rPr>
            <sz val="9"/>
            <color indexed="81"/>
            <rFont val="Tahoma"/>
            <family val="2"/>
          </rPr>
          <t xml:space="preserve">
Ny produkt 2023-07-12 EOL</t>
        </r>
      </text>
    </comment>
    <comment ref="L177" authorId="1" shapeId="0" xr:uid="{AF14169E-3AF2-43AD-97C7-930FA2F1450C}">
      <text>
        <r>
          <rPr>
            <b/>
            <sz val="9"/>
            <color indexed="81"/>
            <rFont val="Tahoma"/>
            <family val="2"/>
          </rPr>
          <t>Karl-Johan Skiver:</t>
        </r>
        <r>
          <rPr>
            <sz val="9"/>
            <color indexed="81"/>
            <rFont val="Tahoma"/>
            <family val="2"/>
          </rPr>
          <t xml:space="preserve">
Ny produkt 2023-05-30 EOL</t>
        </r>
      </text>
    </comment>
    <comment ref="M177" authorId="1" shapeId="0" xr:uid="{EA7244E5-784E-4613-8723-4E9AD3359344}">
      <text>
        <r>
          <rPr>
            <b/>
            <sz val="9"/>
            <color indexed="81"/>
            <rFont val="Tahoma"/>
            <family val="2"/>
          </rPr>
          <t>Karl-Johan Skiver:</t>
        </r>
        <r>
          <rPr>
            <sz val="9"/>
            <color indexed="81"/>
            <rFont val="Tahoma"/>
            <family val="2"/>
          </rPr>
          <t xml:space="preserve">
Bytt produkt och prisjusterat 2024-11-12</t>
        </r>
      </text>
    </comment>
    <comment ref="N177" authorId="1" shapeId="0" xr:uid="{4B08F3FC-3761-4A14-9FFC-FE3A9DB795E7}">
      <text>
        <r>
          <rPr>
            <b/>
            <sz val="9"/>
            <color indexed="81"/>
            <rFont val="Tahoma"/>
            <family val="2"/>
          </rPr>
          <t>Karl-Johan Skiver:</t>
        </r>
        <r>
          <rPr>
            <sz val="9"/>
            <color indexed="81"/>
            <rFont val="Tahoma"/>
            <family val="2"/>
          </rPr>
          <t xml:space="preserve">
Bytt produkt och prisjusterat 2024-11-12</t>
        </r>
      </text>
    </comment>
    <comment ref="E178" authorId="1" shapeId="0" xr:uid="{01BFC476-3A2C-45C0-847D-552A30018529}">
      <text>
        <r>
          <rPr>
            <b/>
            <sz val="9"/>
            <color indexed="81"/>
            <rFont val="Tahoma"/>
            <family val="2"/>
          </rPr>
          <t>Karl-Johan Skiver:</t>
        </r>
        <r>
          <rPr>
            <sz val="9"/>
            <color indexed="81"/>
            <rFont val="Tahoma"/>
            <family val="2"/>
          </rPr>
          <t xml:space="preserve">
Valutakursförändrat och Prisjusterat ny produkt 2023-05-30 EOL</t>
        </r>
      </text>
    </comment>
    <comment ref="F178" authorId="1" shapeId="0" xr:uid="{13CBA1AA-ECE2-4D53-AA04-9C4F13A5329D}">
      <text>
        <r>
          <rPr>
            <b/>
            <sz val="9"/>
            <color indexed="81"/>
            <rFont val="Tahoma"/>
            <family val="2"/>
          </rPr>
          <t>Karl-Johan Skiver:</t>
        </r>
        <r>
          <rPr>
            <sz val="9"/>
            <color indexed="81"/>
            <rFont val="Tahoma"/>
            <family val="2"/>
          </rPr>
          <t xml:space="preserve">
Bytt produkt och prisjusterat 2024-11-12</t>
        </r>
      </text>
    </comment>
    <comment ref="J178" authorId="1" shapeId="0" xr:uid="{748D9B15-76E4-4BBE-BA5C-93660782E808}">
      <text>
        <r>
          <rPr>
            <b/>
            <sz val="9"/>
            <color indexed="81"/>
            <rFont val="Tahoma"/>
            <family val="2"/>
          </rPr>
          <t>Karl-Johan Skiver:</t>
        </r>
        <r>
          <rPr>
            <sz val="9"/>
            <color indexed="81"/>
            <rFont val="Tahoma"/>
            <family val="2"/>
          </rPr>
          <t xml:space="preserve">
Ny produkt 2023-07-12 EOL</t>
        </r>
      </text>
    </comment>
    <comment ref="L178" authorId="1" shapeId="0" xr:uid="{0D1F375D-3563-4866-9BF8-EADAA8DD7DAD}">
      <text>
        <r>
          <rPr>
            <b/>
            <sz val="9"/>
            <color indexed="81"/>
            <rFont val="Tahoma"/>
            <family val="2"/>
          </rPr>
          <t>Karl-Johan Skiver:</t>
        </r>
        <r>
          <rPr>
            <sz val="9"/>
            <color indexed="81"/>
            <rFont val="Tahoma"/>
            <family val="2"/>
          </rPr>
          <t xml:space="preserve">
Ny produkt 2023-05-30 EOL</t>
        </r>
      </text>
    </comment>
    <comment ref="M178" authorId="1" shapeId="0" xr:uid="{8FAC703F-A639-4DA7-A6DC-3A69487ECB13}">
      <text>
        <r>
          <rPr>
            <b/>
            <sz val="9"/>
            <color indexed="81"/>
            <rFont val="Tahoma"/>
            <family val="2"/>
          </rPr>
          <t>Karl-Johan Skiver:</t>
        </r>
        <r>
          <rPr>
            <sz val="9"/>
            <color indexed="81"/>
            <rFont val="Tahoma"/>
            <family val="2"/>
          </rPr>
          <t xml:space="preserve">
Bytt produkt och prisjusterat 2024-11-12</t>
        </r>
      </text>
    </comment>
    <comment ref="N178" authorId="1" shapeId="0" xr:uid="{601C3C57-3F40-44F4-9117-F1F3FD2A6E53}">
      <text>
        <r>
          <rPr>
            <b/>
            <sz val="9"/>
            <color indexed="81"/>
            <rFont val="Tahoma"/>
            <family val="2"/>
          </rPr>
          <t>Karl-Johan Skiver:</t>
        </r>
        <r>
          <rPr>
            <sz val="9"/>
            <color indexed="81"/>
            <rFont val="Tahoma"/>
            <family val="2"/>
          </rPr>
          <t xml:space="preserve">
Bytt produkt och prisjusterat 2024-11-12</t>
        </r>
      </text>
    </comment>
    <comment ref="E179" authorId="1" shapeId="0" xr:uid="{E47B7ADB-456C-41E7-8E90-938BD5728CCC}">
      <text>
        <r>
          <rPr>
            <b/>
            <sz val="9"/>
            <color indexed="81"/>
            <rFont val="Tahoma"/>
            <family val="2"/>
          </rPr>
          <t>Karl-Johan Skiver:</t>
        </r>
        <r>
          <rPr>
            <sz val="9"/>
            <color indexed="81"/>
            <rFont val="Tahoma"/>
            <family val="2"/>
          </rPr>
          <t xml:space="preserve">
Valutakursförändrat och Prisjusterat ny produkt 2023-05-30 EOL</t>
        </r>
      </text>
    </comment>
    <comment ref="F179" authorId="1" shapeId="0" xr:uid="{3D98130C-B2E7-4764-8F30-11F7333FED91}">
      <text>
        <r>
          <rPr>
            <b/>
            <sz val="9"/>
            <color indexed="81"/>
            <rFont val="Tahoma"/>
            <family val="2"/>
          </rPr>
          <t>Karl-Johan Skiver:</t>
        </r>
        <r>
          <rPr>
            <sz val="9"/>
            <color indexed="81"/>
            <rFont val="Tahoma"/>
            <family val="2"/>
          </rPr>
          <t xml:space="preserve">
Bytt produkt och prisjusterat 2024-11-12</t>
        </r>
      </text>
    </comment>
    <comment ref="J179" authorId="1" shapeId="0" xr:uid="{672EF231-B276-46F2-96E1-B7977A4590C7}">
      <text>
        <r>
          <rPr>
            <b/>
            <sz val="9"/>
            <color indexed="81"/>
            <rFont val="Tahoma"/>
            <family val="2"/>
          </rPr>
          <t>Karl-Johan Skiver:</t>
        </r>
        <r>
          <rPr>
            <sz val="9"/>
            <color indexed="81"/>
            <rFont val="Tahoma"/>
            <family val="2"/>
          </rPr>
          <t xml:space="preserve">
Ny produkt 2023-07-12 EOL</t>
        </r>
      </text>
    </comment>
    <comment ref="L179" authorId="1" shapeId="0" xr:uid="{CC38C72C-1353-461B-97BE-4F11954A53C7}">
      <text>
        <r>
          <rPr>
            <b/>
            <sz val="9"/>
            <color indexed="81"/>
            <rFont val="Tahoma"/>
            <family val="2"/>
          </rPr>
          <t>Karl-Johan Skiver:</t>
        </r>
        <r>
          <rPr>
            <sz val="9"/>
            <color indexed="81"/>
            <rFont val="Tahoma"/>
            <family val="2"/>
          </rPr>
          <t xml:space="preserve">
Ny produkt 2023-05-30 EOL</t>
        </r>
      </text>
    </comment>
    <comment ref="M179" authorId="1" shapeId="0" xr:uid="{83288125-82EC-4B67-B4E0-4898CE434C69}">
      <text>
        <r>
          <rPr>
            <b/>
            <sz val="9"/>
            <color indexed="81"/>
            <rFont val="Tahoma"/>
            <family val="2"/>
          </rPr>
          <t>Karl-Johan Skiver:</t>
        </r>
        <r>
          <rPr>
            <sz val="9"/>
            <color indexed="81"/>
            <rFont val="Tahoma"/>
            <family val="2"/>
          </rPr>
          <t xml:space="preserve">
Bytt produkt och prisjusterat 2024-11-12</t>
        </r>
      </text>
    </comment>
    <comment ref="N179" authorId="1" shapeId="0" xr:uid="{E09C9BCB-F20F-4D47-BA64-314A1EFE5CDE}">
      <text>
        <r>
          <rPr>
            <b/>
            <sz val="9"/>
            <color indexed="81"/>
            <rFont val="Tahoma"/>
            <family val="2"/>
          </rPr>
          <t>Karl-Johan Skiver:</t>
        </r>
        <r>
          <rPr>
            <sz val="9"/>
            <color indexed="81"/>
            <rFont val="Tahoma"/>
            <family val="2"/>
          </rPr>
          <t xml:space="preserve">
Bytt produkt och prisjusterat 2024-11-12</t>
        </r>
      </text>
    </comment>
    <comment ref="E180" authorId="1" shapeId="0" xr:uid="{DAB30A81-B546-444E-8E07-22245A1B85F7}">
      <text>
        <r>
          <rPr>
            <b/>
            <sz val="9"/>
            <color indexed="81"/>
            <rFont val="Tahoma"/>
            <family val="2"/>
          </rPr>
          <t>Karl-Johan Skiver:</t>
        </r>
        <r>
          <rPr>
            <sz val="9"/>
            <color indexed="81"/>
            <rFont val="Tahoma"/>
            <family val="2"/>
          </rPr>
          <t xml:space="preserve">
Valutakursförändrat och Prisjusterat ny produkt 2023-05-30 EOL</t>
        </r>
      </text>
    </comment>
    <comment ref="F180" authorId="1" shapeId="0" xr:uid="{39A4ED67-86BB-4C5B-B446-E9D58F37F37C}">
      <text>
        <r>
          <rPr>
            <b/>
            <sz val="9"/>
            <color indexed="81"/>
            <rFont val="Tahoma"/>
            <family val="2"/>
          </rPr>
          <t>Karl-Johan Skiver:</t>
        </r>
        <r>
          <rPr>
            <sz val="9"/>
            <color indexed="81"/>
            <rFont val="Tahoma"/>
            <family val="2"/>
          </rPr>
          <t xml:space="preserve">
Bytt produkt och prisjusterat 2024-11-12</t>
        </r>
      </text>
    </comment>
    <comment ref="J180" authorId="1" shapeId="0" xr:uid="{925CDC11-A54B-4317-AF62-CDC281444876}">
      <text>
        <r>
          <rPr>
            <b/>
            <sz val="9"/>
            <color indexed="81"/>
            <rFont val="Tahoma"/>
            <family val="2"/>
          </rPr>
          <t>Karl-Johan Skiver:</t>
        </r>
        <r>
          <rPr>
            <sz val="9"/>
            <color indexed="81"/>
            <rFont val="Tahoma"/>
            <family val="2"/>
          </rPr>
          <t xml:space="preserve">
Ny produkt 2023-07-12 EOL</t>
        </r>
      </text>
    </comment>
    <comment ref="L180" authorId="1" shapeId="0" xr:uid="{291EB7D6-87EE-4828-AA89-895E91ADF948}">
      <text>
        <r>
          <rPr>
            <b/>
            <sz val="9"/>
            <color indexed="81"/>
            <rFont val="Tahoma"/>
            <family val="2"/>
          </rPr>
          <t>Karl-Johan Skiver:</t>
        </r>
        <r>
          <rPr>
            <sz val="9"/>
            <color indexed="81"/>
            <rFont val="Tahoma"/>
            <family val="2"/>
          </rPr>
          <t xml:space="preserve">
Ny produkt 2023-05-30 EOL</t>
        </r>
      </text>
    </comment>
    <comment ref="M180" authorId="1" shapeId="0" xr:uid="{46D97DD7-B00A-4CD2-8B41-2F347500ACB2}">
      <text>
        <r>
          <rPr>
            <b/>
            <sz val="9"/>
            <color indexed="81"/>
            <rFont val="Tahoma"/>
            <family val="2"/>
          </rPr>
          <t>Karl-Johan Skiver:</t>
        </r>
        <r>
          <rPr>
            <sz val="9"/>
            <color indexed="81"/>
            <rFont val="Tahoma"/>
            <family val="2"/>
          </rPr>
          <t xml:space="preserve">
Bytt produkt och prisjusterat 2024-11-12</t>
        </r>
      </text>
    </comment>
    <comment ref="N180" authorId="1" shapeId="0" xr:uid="{CE1558B7-C9D5-4A4B-A05F-E7BBACE12BDE}">
      <text>
        <r>
          <rPr>
            <b/>
            <sz val="9"/>
            <color indexed="81"/>
            <rFont val="Tahoma"/>
            <family val="2"/>
          </rPr>
          <t>Karl-Johan Skiver:</t>
        </r>
        <r>
          <rPr>
            <sz val="9"/>
            <color indexed="81"/>
            <rFont val="Tahoma"/>
            <family val="2"/>
          </rPr>
          <t xml:space="preserve">
Bytt produkt och prisjusterat 2024-11-12</t>
        </r>
      </text>
    </comment>
    <comment ref="E181" authorId="1" shapeId="0" xr:uid="{0E7203EA-FC9B-435E-A27C-104A651FD070}">
      <text>
        <r>
          <rPr>
            <b/>
            <sz val="9"/>
            <color indexed="81"/>
            <rFont val="Tahoma"/>
            <family val="2"/>
          </rPr>
          <t>Karl-Johan Skiver:</t>
        </r>
        <r>
          <rPr>
            <sz val="9"/>
            <color indexed="81"/>
            <rFont val="Tahoma"/>
            <family val="2"/>
          </rPr>
          <t xml:space="preserve">
Valutakursförändrat 2023-05-30
Prisjusterat 2024-01-30 EOL</t>
        </r>
      </text>
    </comment>
    <comment ref="L181" authorId="1" shapeId="0" xr:uid="{7EA98496-E4B6-47CD-BD2D-14D0DC68ABC2}">
      <text>
        <r>
          <rPr>
            <b/>
            <sz val="9"/>
            <color indexed="81"/>
            <rFont val="Tahoma"/>
            <family val="2"/>
          </rPr>
          <t>Karl-Johan Skiver:</t>
        </r>
        <r>
          <rPr>
            <sz val="9"/>
            <color indexed="81"/>
            <rFont val="Tahoma"/>
            <family val="2"/>
          </rPr>
          <t xml:space="preserve">
Ny produkt 2024-01-30 EOL</t>
        </r>
      </text>
    </comment>
    <comment ref="E182" authorId="1" shapeId="0" xr:uid="{334CCE50-D822-49FE-B038-51EB608FB2B6}">
      <text>
        <r>
          <rPr>
            <b/>
            <sz val="9"/>
            <color indexed="81"/>
            <rFont val="Tahoma"/>
            <family val="2"/>
          </rPr>
          <t>Karl-Johan Skiver:</t>
        </r>
        <r>
          <rPr>
            <sz val="9"/>
            <color indexed="81"/>
            <rFont val="Tahoma"/>
            <family val="2"/>
          </rPr>
          <t xml:space="preserve">
Valutakursförändrat 2023-05-30</t>
        </r>
      </text>
    </comment>
    <comment ref="A183" authorId="2" shapeId="0" xr:uid="{40409D0D-A07F-4789-8507-77F26DF2F42E}">
      <text>
        <r>
          <rPr>
            <sz val="9"/>
            <color indexed="81"/>
            <rFont val="Tahoma"/>
            <family val="2"/>
          </rPr>
          <t xml:space="preserve">sleeve, grå eller svart i tyg
</t>
        </r>
      </text>
    </comment>
    <comment ref="E183" authorId="1" shapeId="0" xr:uid="{94C338E1-43CD-42E6-80FB-7EB8CD22DE77}">
      <text>
        <r>
          <rPr>
            <b/>
            <sz val="9"/>
            <color indexed="81"/>
            <rFont val="Tahoma"/>
            <family val="2"/>
          </rPr>
          <t>Karl-Johan Skiver:</t>
        </r>
        <r>
          <rPr>
            <sz val="9"/>
            <color indexed="81"/>
            <rFont val="Tahoma"/>
            <family val="2"/>
          </rPr>
          <t xml:space="preserve">
Valutakursförändrat 2023-05-30</t>
        </r>
      </text>
    </comment>
    <comment ref="A184" authorId="2" shapeId="0" xr:uid="{D4845193-EEEA-4087-A835-52322DD619E6}">
      <text>
        <r>
          <rPr>
            <sz val="9"/>
            <color indexed="81"/>
            <rFont val="Tahoma"/>
            <family val="2"/>
          </rPr>
          <t xml:space="preserve">sleeve, grå eller svart i tyg
</t>
        </r>
      </text>
    </comment>
    <comment ref="B184" authorId="1" shapeId="0" xr:uid="{7AD1FCE8-584C-4F7A-92A5-6BAB006D63C3}">
      <text>
        <r>
          <rPr>
            <b/>
            <sz val="9"/>
            <color indexed="81"/>
            <rFont val="Tahoma"/>
            <family val="2"/>
          </rPr>
          <t>Karl-Johan Skiver:</t>
        </r>
        <r>
          <rPr>
            <sz val="9"/>
            <color indexed="81"/>
            <rFont val="Tahoma"/>
            <family val="2"/>
          </rPr>
          <t xml:space="preserve">
Prisjusterat 2024-11-12</t>
        </r>
      </text>
    </comment>
    <comment ref="E184" authorId="1" shapeId="0" xr:uid="{4641933F-45B7-43C1-A187-CD5A620868F9}">
      <text>
        <r>
          <rPr>
            <b/>
            <sz val="9"/>
            <color indexed="81"/>
            <rFont val="Tahoma"/>
            <family val="2"/>
          </rPr>
          <t>Karl-Johan Skiver:</t>
        </r>
        <r>
          <rPr>
            <sz val="9"/>
            <color indexed="81"/>
            <rFont val="Tahoma"/>
            <family val="2"/>
          </rPr>
          <t xml:space="preserve">
Valutakursförändrat 2023-05-30</t>
        </r>
      </text>
    </comment>
    <comment ref="I184" authorId="1" shapeId="0" xr:uid="{A872EC17-6047-463F-9B41-CFB422C1C0CD}">
      <text>
        <r>
          <rPr>
            <b/>
            <sz val="9"/>
            <color indexed="81"/>
            <rFont val="Tahoma"/>
            <family val="2"/>
          </rPr>
          <t>Karl-Johan Skiver:</t>
        </r>
        <r>
          <rPr>
            <sz val="9"/>
            <color indexed="81"/>
            <rFont val="Tahoma"/>
            <family val="2"/>
          </rPr>
          <t xml:space="preserve">
Bytt produkt och prisjusterat 2024-11-12</t>
        </r>
      </text>
    </comment>
    <comment ref="A185" authorId="2" shapeId="0" xr:uid="{FF0F2D76-14B4-4B88-B28A-D0045747C469}">
      <text>
        <r>
          <rPr>
            <sz val="9"/>
            <color indexed="81"/>
            <rFont val="Tahoma"/>
            <family val="2"/>
          </rPr>
          <t xml:space="preserve">sleeve, grå eller svart i tyg
</t>
        </r>
      </text>
    </comment>
    <comment ref="B185" authorId="1" shapeId="0" xr:uid="{A9D00C16-EBF7-4990-BF86-9134C6C79FFC}">
      <text>
        <r>
          <rPr>
            <b/>
            <sz val="9"/>
            <color indexed="81"/>
            <rFont val="Tahoma"/>
            <family val="2"/>
          </rPr>
          <t>Karl-Johan Skiver:</t>
        </r>
        <r>
          <rPr>
            <sz val="9"/>
            <color indexed="81"/>
            <rFont val="Tahoma"/>
            <family val="2"/>
          </rPr>
          <t xml:space="preserve">
Bytt produkt och prisjusterat 2024-11-12</t>
        </r>
      </text>
    </comment>
    <comment ref="E185" authorId="1" shapeId="0" xr:uid="{FF67F7D1-2ADE-4FF9-8E52-C1D9A098B1B2}">
      <text>
        <r>
          <rPr>
            <b/>
            <sz val="9"/>
            <color indexed="81"/>
            <rFont val="Tahoma"/>
            <family val="2"/>
          </rPr>
          <t>Karl-Johan Skiver:</t>
        </r>
        <r>
          <rPr>
            <sz val="9"/>
            <color indexed="81"/>
            <rFont val="Tahoma"/>
            <family val="2"/>
          </rPr>
          <t xml:space="preserve">
Valutakursförändrat 2023-05-30</t>
        </r>
      </text>
    </comment>
    <comment ref="I185" authorId="1" shapeId="0" xr:uid="{2249D785-F2DD-4EDC-8AF2-62F7CE786793}">
      <text>
        <r>
          <rPr>
            <b/>
            <sz val="9"/>
            <color indexed="81"/>
            <rFont val="Tahoma"/>
            <family val="2"/>
          </rPr>
          <t>Karl-Johan Skiver:</t>
        </r>
        <r>
          <rPr>
            <sz val="9"/>
            <color indexed="81"/>
            <rFont val="Tahoma"/>
            <family val="2"/>
          </rPr>
          <t xml:space="preserve">
Bytt produkt och prisjusterat 2024-11-12</t>
        </r>
      </text>
    </comment>
    <comment ref="A186" authorId="2" shapeId="0" xr:uid="{5C8E3AAD-470D-452E-A95B-3DAAE0946B58}">
      <text>
        <r>
          <rPr>
            <sz val="9"/>
            <color indexed="81"/>
            <rFont val="Tahoma"/>
            <family val="2"/>
          </rPr>
          <t xml:space="preserve">sleeve, grå eller svart i tyg
</t>
        </r>
      </text>
    </comment>
    <comment ref="E186" authorId="1" shapeId="0" xr:uid="{AE59F62E-F886-4732-A314-32CEBE3C285A}">
      <text>
        <r>
          <rPr>
            <b/>
            <sz val="9"/>
            <color indexed="81"/>
            <rFont val="Tahoma"/>
            <family val="2"/>
          </rPr>
          <t>Karl-Johan Skiver:</t>
        </r>
        <r>
          <rPr>
            <sz val="9"/>
            <color indexed="81"/>
            <rFont val="Tahoma"/>
            <family val="2"/>
          </rPr>
          <t xml:space="preserve">
Valutakursförändrat 2023-05-30</t>
        </r>
      </text>
    </comment>
    <comment ref="B187" authorId="1" shapeId="0" xr:uid="{5800AB16-DBDA-442D-998F-FC4EB2AA470C}">
      <text>
        <r>
          <rPr>
            <b/>
            <sz val="9"/>
            <color indexed="81"/>
            <rFont val="Tahoma"/>
            <family val="2"/>
          </rPr>
          <t>Karl-Johan Skiver:</t>
        </r>
        <r>
          <rPr>
            <sz val="9"/>
            <color indexed="81"/>
            <rFont val="Tahoma"/>
            <family val="2"/>
          </rPr>
          <t xml:space="preserve">
Prisjusterat 2024-11-12</t>
        </r>
      </text>
    </comment>
    <comment ref="E187" authorId="1" shapeId="0" xr:uid="{22CB19DD-F58D-46B2-925B-9E86D2CC1BFA}">
      <text>
        <r>
          <rPr>
            <b/>
            <sz val="9"/>
            <color indexed="81"/>
            <rFont val="Tahoma"/>
            <family val="2"/>
          </rPr>
          <t>Karl-Johan Skiver:</t>
        </r>
        <r>
          <rPr>
            <sz val="9"/>
            <color indexed="81"/>
            <rFont val="Tahoma"/>
            <family val="2"/>
          </rPr>
          <t xml:space="preserve">
Valutakursförändrat 2023-05-30</t>
        </r>
      </text>
    </comment>
    <comment ref="I187" authorId="1" shapeId="0" xr:uid="{6CF8CE19-BE0C-498A-9844-11139FB8FEEE}">
      <text>
        <r>
          <rPr>
            <b/>
            <sz val="9"/>
            <color indexed="81"/>
            <rFont val="Tahoma"/>
            <family val="2"/>
          </rPr>
          <t>Karl-Johan Skiver:</t>
        </r>
        <r>
          <rPr>
            <sz val="9"/>
            <color indexed="81"/>
            <rFont val="Tahoma"/>
            <family val="2"/>
          </rPr>
          <t xml:space="preserve">
Bytt produkt och prisjusterat 2024-11-12</t>
        </r>
      </text>
    </comment>
    <comment ref="E188" authorId="1" shapeId="0" xr:uid="{8AA31996-DDB2-40F4-8103-3903D6621918}">
      <text>
        <r>
          <rPr>
            <b/>
            <sz val="9"/>
            <color indexed="81"/>
            <rFont val="Tahoma"/>
            <family val="2"/>
          </rPr>
          <t>Karl-Johan Skiver:</t>
        </r>
        <r>
          <rPr>
            <sz val="9"/>
            <color indexed="81"/>
            <rFont val="Tahoma"/>
            <family val="2"/>
          </rPr>
          <t xml:space="preserve">
Valutakursförändrat 2023-05-30</t>
        </r>
      </text>
    </comment>
    <comment ref="E189" authorId="1" shapeId="0" xr:uid="{3A39F9CA-3874-4CB3-BF2C-19F09774C56D}">
      <text>
        <r>
          <rPr>
            <b/>
            <sz val="9"/>
            <color indexed="81"/>
            <rFont val="Tahoma"/>
            <family val="2"/>
          </rPr>
          <t>Karl-Johan Skiver:</t>
        </r>
        <r>
          <rPr>
            <sz val="9"/>
            <color indexed="81"/>
            <rFont val="Tahoma"/>
            <family val="2"/>
          </rPr>
          <t xml:space="preserve">
Valutakursförändrat och Prisjusterat ny produkt 2023-05-30 EOL</t>
        </r>
      </text>
    </comment>
    <comment ref="L189" authorId="1" shapeId="0" xr:uid="{67FB8275-CE21-4EF3-9334-F62DC14A9DEA}">
      <text>
        <r>
          <rPr>
            <b/>
            <sz val="9"/>
            <color indexed="81"/>
            <rFont val="Tahoma"/>
            <family val="2"/>
          </rPr>
          <t>Karl-Johan Skiver:</t>
        </r>
        <r>
          <rPr>
            <sz val="9"/>
            <color indexed="81"/>
            <rFont val="Tahoma"/>
            <family val="2"/>
          </rPr>
          <t xml:space="preserve">
Ny produkt 2023-05-30 EOL</t>
        </r>
      </text>
    </comment>
    <comment ref="C190" authorId="1" shapeId="0" xr:uid="{F6D32B43-547A-4BA2-8CE1-953D664217FE}">
      <text>
        <r>
          <rPr>
            <b/>
            <sz val="9"/>
            <color indexed="81"/>
            <rFont val="Tahoma"/>
            <family val="2"/>
          </rPr>
          <t>Karl-Johan Skiver:</t>
        </r>
        <r>
          <rPr>
            <sz val="9"/>
            <color indexed="81"/>
            <rFont val="Tahoma"/>
            <family val="2"/>
          </rPr>
          <t xml:space="preserve">
Prisjusterat ny produkt 2023-07-12 EOL</t>
        </r>
      </text>
    </comment>
    <comment ref="E190" authorId="1" shapeId="0" xr:uid="{D6BB9B80-8DF9-41A4-842F-89A5D0084FCE}">
      <text>
        <r>
          <rPr>
            <b/>
            <sz val="9"/>
            <color indexed="81"/>
            <rFont val="Tahoma"/>
            <family val="2"/>
          </rPr>
          <t>Karl-Johan Skiver:</t>
        </r>
        <r>
          <rPr>
            <sz val="9"/>
            <color indexed="81"/>
            <rFont val="Tahoma"/>
            <family val="2"/>
          </rPr>
          <t xml:space="preserve">
Valutakursförändrat och Prisjusterat ny produkt 2023-05-30 EOL</t>
        </r>
      </text>
    </comment>
    <comment ref="J190" authorId="1" shapeId="0" xr:uid="{6783D52B-F829-485D-8B74-2991C8E58C86}">
      <text>
        <r>
          <rPr>
            <b/>
            <sz val="9"/>
            <color indexed="81"/>
            <rFont val="Tahoma"/>
            <family val="2"/>
          </rPr>
          <t>Karl-Johan Skiver:</t>
        </r>
        <r>
          <rPr>
            <sz val="9"/>
            <color indexed="81"/>
            <rFont val="Tahoma"/>
            <family val="2"/>
          </rPr>
          <t xml:space="preserve">
Ny produkt 2023-07-12 EOL</t>
        </r>
      </text>
    </comment>
    <comment ref="L190" authorId="1" shapeId="0" xr:uid="{98F875F5-CD68-4D62-B94C-DF30DD1A4F1B}">
      <text>
        <r>
          <rPr>
            <b/>
            <sz val="9"/>
            <color indexed="81"/>
            <rFont val="Tahoma"/>
            <family val="2"/>
          </rPr>
          <t>Karl-Johan Skiver:</t>
        </r>
        <r>
          <rPr>
            <sz val="9"/>
            <color indexed="81"/>
            <rFont val="Tahoma"/>
            <family val="2"/>
          </rPr>
          <t xml:space="preserve">
Ny produkt 2023-05-30 EOL</t>
        </r>
      </text>
    </comment>
    <comment ref="E191" authorId="1" shapeId="0" xr:uid="{CEAC2D27-68C1-49AD-AB47-20215A0B351C}">
      <text>
        <r>
          <rPr>
            <b/>
            <sz val="9"/>
            <color indexed="81"/>
            <rFont val="Tahoma"/>
            <family val="2"/>
          </rPr>
          <t>Karl-Johan Skiver:</t>
        </r>
        <r>
          <rPr>
            <sz val="9"/>
            <color indexed="81"/>
            <rFont val="Tahoma"/>
            <family val="2"/>
          </rPr>
          <t xml:space="preserve">
Valutakursförändrat 2023-05-30</t>
        </r>
      </text>
    </comment>
    <comment ref="J191" authorId="1" shapeId="0" xr:uid="{D2AE8B10-31AE-47C6-8583-DAE4E412C9C9}">
      <text>
        <r>
          <rPr>
            <b/>
            <sz val="9"/>
            <color indexed="81"/>
            <rFont val="Tahoma"/>
            <family val="2"/>
          </rPr>
          <t>Karl-Johan Skiver:</t>
        </r>
        <r>
          <rPr>
            <sz val="9"/>
            <color indexed="81"/>
            <rFont val="Tahoma"/>
            <family val="2"/>
          </rPr>
          <t xml:space="preserve">
Ny produkt 2023-07-12 EOL</t>
        </r>
      </text>
    </comment>
    <comment ref="E192" authorId="1" shapeId="0" xr:uid="{A616E114-14CE-4AD5-A84C-3E4B9BAF4E46}">
      <text>
        <r>
          <rPr>
            <b/>
            <sz val="9"/>
            <color indexed="81"/>
            <rFont val="Tahoma"/>
            <family val="2"/>
          </rPr>
          <t>Karl-Johan Skiver:</t>
        </r>
        <r>
          <rPr>
            <sz val="9"/>
            <color indexed="81"/>
            <rFont val="Tahoma"/>
            <family val="2"/>
          </rPr>
          <t xml:space="preserve">
Valutakursförändrat 2023-05-30</t>
        </r>
      </text>
    </comment>
    <comment ref="J192" authorId="1" shapeId="0" xr:uid="{B8436327-5A02-4D9E-ACD5-259588A7704D}">
      <text>
        <r>
          <rPr>
            <b/>
            <sz val="9"/>
            <color indexed="81"/>
            <rFont val="Tahoma"/>
            <family val="2"/>
          </rPr>
          <t>Karl-Johan Skiver:</t>
        </r>
        <r>
          <rPr>
            <sz val="9"/>
            <color indexed="81"/>
            <rFont val="Tahoma"/>
            <family val="2"/>
          </rPr>
          <t xml:space="preserve">
Ny produkt 2023-07-12 EOL</t>
        </r>
      </text>
    </comment>
    <comment ref="E193" authorId="1" shapeId="0" xr:uid="{62184969-5B43-4A9E-B4EC-291E6429C728}">
      <text>
        <r>
          <rPr>
            <b/>
            <sz val="9"/>
            <color indexed="81"/>
            <rFont val="Tahoma"/>
            <family val="2"/>
          </rPr>
          <t>Karl-Johan Skiver:</t>
        </r>
        <r>
          <rPr>
            <sz val="9"/>
            <color indexed="81"/>
            <rFont val="Tahoma"/>
            <family val="2"/>
          </rPr>
          <t xml:space="preserve">
Valutakursförändrat och Prisjusterat ny produkt 2023-05-30 EOL.
Ny hårdvara 2024-02-14.</t>
        </r>
      </text>
    </comment>
    <comment ref="L193" authorId="1" shapeId="0" xr:uid="{63AEE686-B738-4614-A1AA-0A973E10D644}">
      <text>
        <r>
          <rPr>
            <b/>
            <sz val="9"/>
            <color indexed="81"/>
            <rFont val="Tahoma"/>
            <family val="2"/>
          </rPr>
          <t>Karl-Johan Skiver:</t>
        </r>
        <r>
          <rPr>
            <sz val="9"/>
            <color indexed="81"/>
            <rFont val="Tahoma"/>
            <family val="2"/>
          </rPr>
          <t xml:space="preserve">
Ny produkt 2023-05-30 EOL.
Ny hårdvara 2024-02-14</t>
        </r>
      </text>
    </comment>
    <comment ref="E194" authorId="1" shapeId="0" xr:uid="{4DDB55CA-940A-45F9-9B4B-592A1EE94444}">
      <text>
        <r>
          <rPr>
            <b/>
            <sz val="9"/>
            <color indexed="81"/>
            <rFont val="Tahoma"/>
            <family val="2"/>
          </rPr>
          <t>Karl-Johan Skiver:</t>
        </r>
        <r>
          <rPr>
            <sz val="9"/>
            <color indexed="81"/>
            <rFont val="Tahoma"/>
            <family val="2"/>
          </rPr>
          <t xml:space="preserve">
Valutakursförändrat och Prisjusterat ny produkt 2023-05-30 EOL</t>
        </r>
      </text>
    </comment>
    <comment ref="L194" authorId="1" shapeId="0" xr:uid="{66C6B412-B8DA-4BB5-9863-7B20A31483C2}">
      <text>
        <r>
          <rPr>
            <b/>
            <sz val="9"/>
            <color indexed="81"/>
            <rFont val="Tahoma"/>
            <family val="2"/>
          </rPr>
          <t>Karl-Johan Skiver:</t>
        </r>
        <r>
          <rPr>
            <sz val="9"/>
            <color indexed="81"/>
            <rFont val="Tahoma"/>
            <family val="2"/>
          </rPr>
          <t xml:space="preserve">
Ny produkt 2023-05-30 EOL</t>
        </r>
      </text>
    </comment>
    <comment ref="E195" authorId="1" shapeId="0" xr:uid="{1DE34FC5-F7F4-4F0E-AFEC-43405782B588}">
      <text>
        <r>
          <rPr>
            <b/>
            <sz val="9"/>
            <color indexed="81"/>
            <rFont val="Tahoma"/>
            <family val="2"/>
          </rPr>
          <t>Karl-Johan Skiver:</t>
        </r>
        <r>
          <rPr>
            <sz val="9"/>
            <color indexed="81"/>
            <rFont val="Tahoma"/>
            <family val="2"/>
          </rPr>
          <t xml:space="preserve">
Valutakursförändrat och Prisjusterat ny produkt 2023-05-30 EOL</t>
        </r>
      </text>
    </comment>
    <comment ref="L195" authorId="1" shapeId="0" xr:uid="{ECD00430-5BEF-44DB-9BD8-19A2F4E6C1F5}">
      <text>
        <r>
          <rPr>
            <b/>
            <sz val="9"/>
            <color indexed="81"/>
            <rFont val="Tahoma"/>
            <family val="2"/>
          </rPr>
          <t>Karl-Johan Skiver:</t>
        </r>
        <r>
          <rPr>
            <sz val="9"/>
            <color indexed="81"/>
            <rFont val="Tahoma"/>
            <family val="2"/>
          </rPr>
          <t xml:space="preserve">
Ny produkt 2023-05-30 EOL</t>
        </r>
      </text>
    </comment>
    <comment ref="E196" authorId="1" shapeId="0" xr:uid="{F4CEAAF4-88BB-4019-8A2E-59373EEBA86D}">
      <text>
        <r>
          <rPr>
            <b/>
            <sz val="9"/>
            <color indexed="81"/>
            <rFont val="Tahoma"/>
            <family val="2"/>
          </rPr>
          <t>Karl-Johan Skiver:</t>
        </r>
        <r>
          <rPr>
            <sz val="9"/>
            <color indexed="81"/>
            <rFont val="Tahoma"/>
            <family val="2"/>
          </rPr>
          <t xml:space="preserve">
Valutakursförändrat och Prisjusterat ny produkt 2023-05-30 EOL</t>
        </r>
      </text>
    </comment>
    <comment ref="L196" authorId="1" shapeId="0" xr:uid="{50BCB0A7-28E5-4619-984C-4CA7597FA129}">
      <text>
        <r>
          <rPr>
            <b/>
            <sz val="9"/>
            <color indexed="81"/>
            <rFont val="Tahoma"/>
            <family val="2"/>
          </rPr>
          <t>Karl-Johan Skiver:</t>
        </r>
        <r>
          <rPr>
            <sz val="9"/>
            <color indexed="81"/>
            <rFont val="Tahoma"/>
            <family val="2"/>
          </rPr>
          <t xml:space="preserve">
Ny produkt 2023-05-30 EOL</t>
        </r>
      </text>
    </comment>
    <comment ref="E197" authorId="1" shapeId="0" xr:uid="{58255524-E444-45A3-B83C-D396CD29975F}">
      <text>
        <r>
          <rPr>
            <b/>
            <sz val="9"/>
            <color indexed="81"/>
            <rFont val="Tahoma"/>
            <family val="2"/>
          </rPr>
          <t>Karl-Johan Skiver:</t>
        </r>
        <r>
          <rPr>
            <sz val="9"/>
            <color indexed="81"/>
            <rFont val="Tahoma"/>
            <family val="2"/>
          </rPr>
          <t xml:space="preserve">
Valutakursförändrat 2023-05-30</t>
        </r>
      </text>
    </comment>
    <comment ref="A198" authorId="2" shapeId="0" xr:uid="{60035266-7D0E-46CD-87EE-69143E43BC6B}">
      <text>
        <r>
          <rPr>
            <sz val="9"/>
            <color indexed="81"/>
            <rFont val="Tahoma"/>
            <family val="2"/>
          </rPr>
          <t xml:space="preserve">optisk avläsning, scrollfunktion
</t>
        </r>
      </text>
    </comment>
    <comment ref="E198" authorId="1" shapeId="0" xr:uid="{EE60D594-5E10-403F-B308-AD65A30E959E}">
      <text>
        <r>
          <rPr>
            <b/>
            <sz val="9"/>
            <color indexed="81"/>
            <rFont val="Tahoma"/>
            <family val="2"/>
          </rPr>
          <t>Karl-Johan Skiver:</t>
        </r>
        <r>
          <rPr>
            <sz val="9"/>
            <color indexed="81"/>
            <rFont val="Tahoma"/>
            <family val="2"/>
          </rPr>
          <t xml:space="preserve">
Valutakursförändrat och Prisjusterat ny produkt 2023-05-30 EOL</t>
        </r>
      </text>
    </comment>
    <comment ref="L198" authorId="1" shapeId="0" xr:uid="{7A21BA78-EC5F-4F08-921C-97BEFADD80EC}">
      <text>
        <r>
          <rPr>
            <b/>
            <sz val="9"/>
            <color indexed="81"/>
            <rFont val="Tahoma"/>
            <family val="2"/>
          </rPr>
          <t>Karl-Johan Skiver:</t>
        </r>
        <r>
          <rPr>
            <sz val="9"/>
            <color indexed="81"/>
            <rFont val="Tahoma"/>
            <family val="2"/>
          </rPr>
          <t xml:space="preserve">
Ny produkt 2023-05-30 EOL</t>
        </r>
      </text>
    </comment>
    <comment ref="A199" authorId="2" shapeId="0" xr:uid="{9BEAB136-98D2-426E-BFD8-09FA6D2902E3}">
      <text>
        <r>
          <rPr>
            <sz val="9"/>
            <color indexed="81"/>
            <rFont val="Tahoma"/>
            <family val="2"/>
          </rPr>
          <t xml:space="preserve">optisk/laser avläsning, scrollfunktion
</t>
        </r>
      </text>
    </comment>
    <comment ref="E199" authorId="1" shapeId="0" xr:uid="{BB64A2A9-5788-44C5-B248-9C9589B7A029}">
      <text>
        <r>
          <rPr>
            <b/>
            <sz val="9"/>
            <color indexed="81"/>
            <rFont val="Tahoma"/>
            <family val="2"/>
          </rPr>
          <t>Karl-Johan Skiver:</t>
        </r>
        <r>
          <rPr>
            <sz val="9"/>
            <color indexed="81"/>
            <rFont val="Tahoma"/>
            <family val="2"/>
          </rPr>
          <t xml:space="preserve">
Valutakursförändrat 2023-05-30</t>
        </r>
      </text>
    </comment>
    <comment ref="A200" authorId="2" shapeId="0" xr:uid="{1F242B55-4754-4C79-9CC1-204FBD1268E3}">
      <text>
        <r>
          <rPr>
            <sz val="9"/>
            <color indexed="81"/>
            <rFont val="Tahoma"/>
            <family val="2"/>
          </rPr>
          <t xml:space="preserve">optisk/laser avläsning, scrollfunktion
</t>
        </r>
      </text>
    </comment>
    <comment ref="E200" authorId="1" shapeId="0" xr:uid="{1CE06871-6F1D-4FBA-8D99-271122A9D7A9}">
      <text>
        <r>
          <rPr>
            <b/>
            <sz val="9"/>
            <color indexed="81"/>
            <rFont val="Tahoma"/>
            <family val="2"/>
          </rPr>
          <t>Karl-Johan Skiver:</t>
        </r>
        <r>
          <rPr>
            <sz val="9"/>
            <color indexed="81"/>
            <rFont val="Tahoma"/>
            <family val="2"/>
          </rPr>
          <t xml:space="preserve">
Valutakursförändrat och Prisjusterat ny produkt 2023-05-30 EOL</t>
        </r>
      </text>
    </comment>
    <comment ref="L200" authorId="1" shapeId="0" xr:uid="{C2525F14-6D8E-4AED-B9DD-22904DA02F51}">
      <text>
        <r>
          <rPr>
            <b/>
            <sz val="9"/>
            <color indexed="81"/>
            <rFont val="Tahoma"/>
            <family val="2"/>
          </rPr>
          <t>Karl-Johan Skiver:</t>
        </r>
        <r>
          <rPr>
            <sz val="9"/>
            <color indexed="81"/>
            <rFont val="Tahoma"/>
            <family val="2"/>
          </rPr>
          <t xml:space="preserve">
Ny produkt 2023-05-30 EOL</t>
        </r>
      </text>
    </comment>
    <comment ref="A201" authorId="2" shapeId="0" xr:uid="{588EFD3B-FEFF-4FF1-8284-1BEE8BFF5EB1}">
      <text>
        <r>
          <rPr>
            <sz val="9"/>
            <color indexed="81"/>
            <rFont val="Tahoma"/>
            <family val="2"/>
          </rPr>
          <t xml:space="preserve">optisk/laser avläsning, scrollfunktion
</t>
        </r>
      </text>
    </comment>
    <comment ref="E201" authorId="1" shapeId="0" xr:uid="{41CBC913-0261-4A5E-A42E-EC8463169E7A}">
      <text>
        <r>
          <rPr>
            <b/>
            <sz val="9"/>
            <color indexed="81"/>
            <rFont val="Tahoma"/>
            <family val="2"/>
          </rPr>
          <t>Karl-Johan Skiver:</t>
        </r>
        <r>
          <rPr>
            <sz val="9"/>
            <color indexed="81"/>
            <rFont val="Tahoma"/>
            <family val="2"/>
          </rPr>
          <t xml:space="preserve">
Valutakursförändrat och Prisjusterat ny produkt 2023-05-30 EOL</t>
        </r>
      </text>
    </comment>
    <comment ref="L201" authorId="1" shapeId="0" xr:uid="{57F5B956-FBC6-4A46-A00D-729A4291C38F}">
      <text>
        <r>
          <rPr>
            <b/>
            <sz val="9"/>
            <color indexed="81"/>
            <rFont val="Tahoma"/>
            <family val="2"/>
          </rPr>
          <t>Karl-Johan Skiver:</t>
        </r>
        <r>
          <rPr>
            <sz val="9"/>
            <color indexed="81"/>
            <rFont val="Tahoma"/>
            <family val="2"/>
          </rPr>
          <t xml:space="preserve">
Ny produkt 2023-05-30 EOL</t>
        </r>
      </text>
    </comment>
    <comment ref="A202" authorId="2" shapeId="0" xr:uid="{33C3E266-CC2C-472A-AD91-6BC6275996A7}">
      <text>
        <r>
          <rPr>
            <sz val="9"/>
            <color indexed="81"/>
            <rFont val="Tahoma"/>
            <family val="2"/>
          </rPr>
          <t xml:space="preserve">optisk/laser avläsning, scrollfunktion
</t>
        </r>
      </text>
    </comment>
    <comment ref="E202" authorId="1" shapeId="0" xr:uid="{3D446FFD-E5F5-4DE7-B161-40FFB53DE8E2}">
      <text>
        <r>
          <rPr>
            <b/>
            <sz val="9"/>
            <color indexed="81"/>
            <rFont val="Tahoma"/>
            <family val="2"/>
          </rPr>
          <t>Karl-Johan Skiver:</t>
        </r>
        <r>
          <rPr>
            <sz val="9"/>
            <color indexed="81"/>
            <rFont val="Tahoma"/>
            <family val="2"/>
          </rPr>
          <t xml:space="preserve">
Valutakursförändrat och Prisjusterat ny produkt 2023-05-30 EOL</t>
        </r>
      </text>
    </comment>
    <comment ref="L202" authorId="1" shapeId="0" xr:uid="{3D4E2DD4-9EAB-4955-9D1A-E1955B350E23}">
      <text>
        <r>
          <rPr>
            <b/>
            <sz val="9"/>
            <color indexed="81"/>
            <rFont val="Tahoma"/>
            <family val="2"/>
          </rPr>
          <t>Karl-Johan Skiver:</t>
        </r>
        <r>
          <rPr>
            <sz val="9"/>
            <color indexed="81"/>
            <rFont val="Tahoma"/>
            <family val="2"/>
          </rPr>
          <t xml:space="preserve">
Ny produkt 2023-05-30 EOL</t>
        </r>
      </text>
    </comment>
    <comment ref="E203" authorId="1" shapeId="0" xr:uid="{39F6FE90-A2CC-4F4D-A8D9-79CF47ACDDA8}">
      <text>
        <r>
          <rPr>
            <b/>
            <sz val="9"/>
            <color indexed="81"/>
            <rFont val="Tahoma"/>
            <family val="2"/>
          </rPr>
          <t>Karl-Johan Skiver:</t>
        </r>
        <r>
          <rPr>
            <sz val="9"/>
            <color indexed="81"/>
            <rFont val="Tahoma"/>
            <family val="2"/>
          </rPr>
          <t xml:space="preserve">
Valutakursförändrat och Prisjusterat ny produkt 2023-05-30 EOL</t>
        </r>
      </text>
    </comment>
    <comment ref="L203" authorId="1" shapeId="0" xr:uid="{63AB3799-36A5-4197-9454-F19814816BEB}">
      <text>
        <r>
          <rPr>
            <b/>
            <sz val="9"/>
            <color indexed="81"/>
            <rFont val="Tahoma"/>
            <family val="2"/>
          </rPr>
          <t>Karl-Johan Skiver:</t>
        </r>
        <r>
          <rPr>
            <sz val="9"/>
            <color indexed="81"/>
            <rFont val="Tahoma"/>
            <family val="2"/>
          </rPr>
          <t xml:space="preserve">
Ny produkt 2023-05-30 EOL</t>
        </r>
      </text>
    </comment>
    <comment ref="C204" authorId="1" shapeId="0" xr:uid="{5C1B1284-2A24-4985-B6BF-9C80905819E8}">
      <text>
        <r>
          <rPr>
            <b/>
            <sz val="9"/>
            <color indexed="81"/>
            <rFont val="Tahoma"/>
            <family val="2"/>
          </rPr>
          <t>Karl-Johan Skiver:</t>
        </r>
        <r>
          <rPr>
            <sz val="9"/>
            <color indexed="81"/>
            <rFont val="Tahoma"/>
            <family val="2"/>
          </rPr>
          <t xml:space="preserve">
Prisjusterat ny produkt 2023-07-12 EOL</t>
        </r>
      </text>
    </comment>
    <comment ref="E204" authorId="1" shapeId="0" xr:uid="{48AB91A8-B978-4F92-B1E5-0FA8617ED0B0}">
      <text>
        <r>
          <rPr>
            <b/>
            <sz val="9"/>
            <color indexed="81"/>
            <rFont val="Tahoma"/>
            <family val="2"/>
          </rPr>
          <t>Karl-Johan Skiver:</t>
        </r>
        <r>
          <rPr>
            <sz val="9"/>
            <color indexed="81"/>
            <rFont val="Tahoma"/>
            <family val="2"/>
          </rPr>
          <t xml:space="preserve">
Valutakursförändrat 2023-05-30</t>
        </r>
      </text>
    </comment>
    <comment ref="J204" authorId="1" shapeId="0" xr:uid="{1AB23056-7F3E-403B-BE0B-BBD8792D1EDC}">
      <text>
        <r>
          <rPr>
            <b/>
            <sz val="9"/>
            <color indexed="81"/>
            <rFont val="Tahoma"/>
            <family val="2"/>
          </rPr>
          <t>Karl-Johan Skiver:</t>
        </r>
        <r>
          <rPr>
            <sz val="9"/>
            <color indexed="81"/>
            <rFont val="Tahoma"/>
            <family val="2"/>
          </rPr>
          <t xml:space="preserve">
Ny produkt 2023-07-12 EOL</t>
        </r>
      </text>
    </comment>
    <comment ref="C205" authorId="1" shapeId="0" xr:uid="{E68EC028-14A0-4A0F-A162-F9A00C4A77EF}">
      <text>
        <r>
          <rPr>
            <b/>
            <sz val="9"/>
            <color indexed="81"/>
            <rFont val="Tahoma"/>
            <family val="2"/>
          </rPr>
          <t>Karl-Johan Skiver:</t>
        </r>
        <r>
          <rPr>
            <sz val="9"/>
            <color indexed="81"/>
            <rFont val="Tahoma"/>
            <family val="2"/>
          </rPr>
          <t xml:space="preserve">
Prisjusterat ny produkt 2023-07-12 EOL</t>
        </r>
      </text>
    </comment>
    <comment ref="E205" authorId="1" shapeId="0" xr:uid="{A9F1B798-A144-4F5A-8FC1-0AC110C19421}">
      <text>
        <r>
          <rPr>
            <b/>
            <sz val="9"/>
            <color indexed="81"/>
            <rFont val="Tahoma"/>
            <family val="2"/>
          </rPr>
          <t>Karl-Johan Skiver:</t>
        </r>
        <r>
          <rPr>
            <sz val="9"/>
            <color indexed="81"/>
            <rFont val="Tahoma"/>
            <family val="2"/>
          </rPr>
          <t xml:space="preserve">
Valutakursförändrat 2023-05-30</t>
        </r>
      </text>
    </comment>
    <comment ref="J205" authorId="1" shapeId="0" xr:uid="{501A3EA4-7312-4B0D-85C9-C178EA8C9EEE}">
      <text>
        <r>
          <rPr>
            <b/>
            <sz val="9"/>
            <color indexed="81"/>
            <rFont val="Tahoma"/>
            <family val="2"/>
          </rPr>
          <t>Karl-Johan Skiver:</t>
        </r>
        <r>
          <rPr>
            <sz val="9"/>
            <color indexed="81"/>
            <rFont val="Tahoma"/>
            <family val="2"/>
          </rPr>
          <t xml:space="preserve">
Ny produkt 2023-07-12 EOL</t>
        </r>
      </text>
    </comment>
    <comment ref="C206" authorId="1" shapeId="0" xr:uid="{B92F8806-790F-4A33-8F4F-894E8978BAD2}">
      <text>
        <r>
          <rPr>
            <b/>
            <sz val="9"/>
            <color indexed="81"/>
            <rFont val="Tahoma"/>
            <family val="2"/>
          </rPr>
          <t>Karl-Johan Skiver:</t>
        </r>
        <r>
          <rPr>
            <sz val="9"/>
            <color indexed="81"/>
            <rFont val="Tahoma"/>
            <family val="2"/>
          </rPr>
          <t xml:space="preserve">
Prisjusterat ny produkt 2023-07-12 EOL</t>
        </r>
      </text>
    </comment>
    <comment ref="E206" authorId="1" shapeId="0" xr:uid="{31E426F4-F73F-45A6-B37F-70DC654EB87D}">
      <text>
        <r>
          <rPr>
            <b/>
            <sz val="9"/>
            <color indexed="81"/>
            <rFont val="Tahoma"/>
            <family val="2"/>
          </rPr>
          <t>Karl-Johan Skiver:</t>
        </r>
        <r>
          <rPr>
            <sz val="9"/>
            <color indexed="81"/>
            <rFont val="Tahoma"/>
            <family val="2"/>
          </rPr>
          <t xml:space="preserve">
Valutakursförändrat 2023-05-30</t>
        </r>
      </text>
    </comment>
    <comment ref="J206" authorId="1" shapeId="0" xr:uid="{5AA7F4C6-227F-4021-824E-2326D7CBA112}">
      <text>
        <r>
          <rPr>
            <b/>
            <sz val="9"/>
            <color indexed="81"/>
            <rFont val="Tahoma"/>
            <family val="2"/>
          </rPr>
          <t>Karl-Johan Skiver:</t>
        </r>
        <r>
          <rPr>
            <sz val="9"/>
            <color indexed="81"/>
            <rFont val="Tahoma"/>
            <family val="2"/>
          </rPr>
          <t xml:space="preserve">
Ny produkt 2023-07-12 EOL</t>
        </r>
      </text>
    </comment>
    <comment ref="E207" authorId="1" shapeId="0" xr:uid="{22A67FF6-75B8-4AA9-BB67-8F5647CA5DEC}">
      <text>
        <r>
          <rPr>
            <b/>
            <sz val="9"/>
            <color indexed="81"/>
            <rFont val="Tahoma"/>
            <family val="2"/>
          </rPr>
          <t>Karl-Johan Skiver:</t>
        </r>
        <r>
          <rPr>
            <sz val="9"/>
            <color indexed="81"/>
            <rFont val="Tahoma"/>
            <family val="2"/>
          </rPr>
          <t xml:space="preserve">
Valutakursförändrat 2023-05-30</t>
        </r>
      </text>
    </comment>
    <comment ref="J207" authorId="1" shapeId="0" xr:uid="{81B22D1A-7AFE-4CE5-A220-F4494A24292B}">
      <text>
        <r>
          <rPr>
            <b/>
            <sz val="9"/>
            <color indexed="81"/>
            <rFont val="Tahoma"/>
            <family val="2"/>
          </rPr>
          <t>Karl-Johan Skiver:</t>
        </r>
        <r>
          <rPr>
            <sz val="9"/>
            <color indexed="81"/>
            <rFont val="Tahoma"/>
            <family val="2"/>
          </rPr>
          <t xml:space="preserve">
Ny produkt 2023-07-12 EOL</t>
        </r>
      </text>
    </comment>
    <comment ref="C208" authorId="1" shapeId="0" xr:uid="{B62E3E16-1FF5-4E6F-A50C-CFD115377115}">
      <text>
        <r>
          <rPr>
            <b/>
            <sz val="9"/>
            <color indexed="81"/>
            <rFont val="Tahoma"/>
            <family val="2"/>
          </rPr>
          <t>Karl-Johan Skiver:</t>
        </r>
        <r>
          <rPr>
            <sz val="9"/>
            <color indexed="81"/>
            <rFont val="Tahoma"/>
            <family val="2"/>
          </rPr>
          <t xml:space="preserve">
Prisjusterat ny produkt 2023-07-12 EOL</t>
        </r>
      </text>
    </comment>
    <comment ref="E208" authorId="1" shapeId="0" xr:uid="{07F2CB32-A454-464E-87E1-A9CCA18E2CC9}">
      <text>
        <r>
          <rPr>
            <b/>
            <sz val="9"/>
            <color indexed="81"/>
            <rFont val="Tahoma"/>
            <family val="2"/>
          </rPr>
          <t>Karl-Johan Skiver:</t>
        </r>
        <r>
          <rPr>
            <sz val="9"/>
            <color indexed="81"/>
            <rFont val="Tahoma"/>
            <family val="2"/>
          </rPr>
          <t xml:space="preserve">
Valutakursförändrat 2023-05-30</t>
        </r>
      </text>
    </comment>
    <comment ref="J208" authorId="1" shapeId="0" xr:uid="{8BFA75DB-67E8-4301-9CE8-B79703429353}">
      <text>
        <r>
          <rPr>
            <b/>
            <sz val="9"/>
            <color indexed="81"/>
            <rFont val="Tahoma"/>
            <family val="2"/>
          </rPr>
          <t>Karl-Johan Skiver:</t>
        </r>
        <r>
          <rPr>
            <sz val="9"/>
            <color indexed="81"/>
            <rFont val="Tahoma"/>
            <family val="2"/>
          </rPr>
          <t xml:space="preserve">
Ny produkt 2023-07-12 EOL</t>
        </r>
      </text>
    </comment>
    <comment ref="E209" authorId="1" shapeId="0" xr:uid="{240FBD0F-8D7F-4646-977F-4302C26209D0}">
      <text>
        <r>
          <rPr>
            <b/>
            <sz val="9"/>
            <color indexed="81"/>
            <rFont val="Tahoma"/>
            <family val="2"/>
          </rPr>
          <t>Karl-Johan Skiver:</t>
        </r>
        <r>
          <rPr>
            <sz val="9"/>
            <color indexed="81"/>
            <rFont val="Tahoma"/>
            <family val="2"/>
          </rPr>
          <t xml:space="preserve">
Valutakursförändrat och Prisjusterat ny produkt 2023-05-30 EOL</t>
        </r>
      </text>
    </comment>
    <comment ref="L209" authorId="1" shapeId="0" xr:uid="{4D385776-7C64-41F9-B93F-82D19F105D82}">
      <text>
        <r>
          <rPr>
            <b/>
            <sz val="9"/>
            <color indexed="81"/>
            <rFont val="Tahoma"/>
            <family val="2"/>
          </rPr>
          <t>Karl-Johan Skiver:</t>
        </r>
        <r>
          <rPr>
            <sz val="9"/>
            <color indexed="81"/>
            <rFont val="Tahoma"/>
            <family val="2"/>
          </rPr>
          <t xml:space="preserve">
Ny produkt 2023-05-30 EOL</t>
        </r>
      </text>
    </comment>
    <comment ref="E210" authorId="1" shapeId="0" xr:uid="{3A6E04B6-DD1B-4E15-A14B-9718B524AAE4}">
      <text>
        <r>
          <rPr>
            <b/>
            <sz val="9"/>
            <color indexed="81"/>
            <rFont val="Tahoma"/>
            <family val="2"/>
          </rPr>
          <t>Karl-Johan Skiver:</t>
        </r>
        <r>
          <rPr>
            <sz val="9"/>
            <color indexed="81"/>
            <rFont val="Tahoma"/>
            <family val="2"/>
          </rPr>
          <t xml:space="preserve">
Valutakursförändrat 2023-05-30</t>
        </r>
      </text>
    </comment>
    <comment ref="B211" authorId="1" shapeId="0" xr:uid="{9EAF2A41-814C-44B7-B175-F6EDD2FF57FF}">
      <text>
        <r>
          <rPr>
            <b/>
            <sz val="9"/>
            <color indexed="81"/>
            <rFont val="Tahoma"/>
            <family val="2"/>
          </rPr>
          <t>Karl-Johan Skiver:</t>
        </r>
        <r>
          <rPr>
            <sz val="9"/>
            <color indexed="81"/>
            <rFont val="Tahoma"/>
            <family val="2"/>
          </rPr>
          <t xml:space="preserve">
Prisjusterat 2024-11-12</t>
        </r>
      </text>
    </comment>
    <comment ref="E211" authorId="1" shapeId="0" xr:uid="{BF832F85-931C-4F56-8E9D-D3BF89DDC26E}">
      <text>
        <r>
          <rPr>
            <b/>
            <sz val="9"/>
            <color indexed="81"/>
            <rFont val="Tahoma"/>
            <family val="2"/>
          </rPr>
          <t>Karl-Johan Skiver:</t>
        </r>
        <r>
          <rPr>
            <sz val="9"/>
            <color indexed="81"/>
            <rFont val="Tahoma"/>
            <family val="2"/>
          </rPr>
          <t xml:space="preserve">
Valutakursförändrat 2023-05-30</t>
        </r>
      </text>
    </comment>
    <comment ref="I211" authorId="1" shapeId="0" xr:uid="{5042753C-4DAC-4871-9198-3B4CDCC6088A}">
      <text>
        <r>
          <rPr>
            <b/>
            <sz val="9"/>
            <color indexed="81"/>
            <rFont val="Tahoma"/>
            <family val="2"/>
          </rPr>
          <t>Karl-Johan Skiver:</t>
        </r>
        <r>
          <rPr>
            <sz val="9"/>
            <color indexed="81"/>
            <rFont val="Tahoma"/>
            <family val="2"/>
          </rPr>
          <t xml:space="preserve">
Bytt produkt och prisjusterat 2024-11-12</t>
        </r>
      </text>
    </comment>
    <comment ref="B212" authorId="1" shapeId="0" xr:uid="{38930FF8-3F61-4898-AF86-A3C56EB4AF83}">
      <text>
        <r>
          <rPr>
            <b/>
            <sz val="9"/>
            <color indexed="81"/>
            <rFont val="Tahoma"/>
            <family val="2"/>
          </rPr>
          <t>Karl-Johan Skiver:</t>
        </r>
        <r>
          <rPr>
            <sz val="9"/>
            <color indexed="81"/>
            <rFont val="Tahoma"/>
            <family val="2"/>
          </rPr>
          <t xml:space="preserve">
Prisjusterat 2024-11-12</t>
        </r>
      </text>
    </comment>
    <comment ref="E212" authorId="1" shapeId="0" xr:uid="{08CB4E0D-CC27-450F-998F-3CEFCF7D941B}">
      <text>
        <r>
          <rPr>
            <b/>
            <sz val="9"/>
            <color indexed="81"/>
            <rFont val="Tahoma"/>
            <family val="2"/>
          </rPr>
          <t>Karl-Johan Skiver:</t>
        </r>
        <r>
          <rPr>
            <sz val="9"/>
            <color indexed="81"/>
            <rFont val="Tahoma"/>
            <family val="2"/>
          </rPr>
          <t xml:space="preserve">
Valutakursförändrat 2023-05-30</t>
        </r>
      </text>
    </comment>
    <comment ref="I212" authorId="1" shapeId="0" xr:uid="{3A156CEB-CB26-42A2-BD89-07199561D63C}">
      <text>
        <r>
          <rPr>
            <b/>
            <sz val="9"/>
            <color indexed="81"/>
            <rFont val="Tahoma"/>
            <family val="2"/>
          </rPr>
          <t>Karl-Johan Skiver:</t>
        </r>
        <r>
          <rPr>
            <sz val="9"/>
            <color indexed="81"/>
            <rFont val="Tahoma"/>
            <family val="2"/>
          </rPr>
          <t xml:space="preserve">
Bytt produkt och prisjusterat 2024-11-12</t>
        </r>
      </text>
    </comment>
    <comment ref="B213" authorId="1" shapeId="0" xr:uid="{DA5A6864-AB0A-4D58-B9D5-81185B5151C7}">
      <text>
        <r>
          <rPr>
            <b/>
            <sz val="9"/>
            <color indexed="81"/>
            <rFont val="Tahoma"/>
            <family val="2"/>
          </rPr>
          <t>Karl-Johan Skiver:</t>
        </r>
        <r>
          <rPr>
            <sz val="9"/>
            <color indexed="81"/>
            <rFont val="Tahoma"/>
            <family val="2"/>
          </rPr>
          <t xml:space="preserve">
Prisjusterat 2024-11-12</t>
        </r>
      </text>
    </comment>
    <comment ref="E213" authorId="1" shapeId="0" xr:uid="{D4EB8AD3-2861-4453-BCC5-43578BE02EFF}">
      <text>
        <r>
          <rPr>
            <b/>
            <sz val="9"/>
            <color indexed="81"/>
            <rFont val="Tahoma"/>
            <family val="2"/>
          </rPr>
          <t>Karl-Johan Skiver:</t>
        </r>
        <r>
          <rPr>
            <sz val="9"/>
            <color indexed="81"/>
            <rFont val="Tahoma"/>
            <family val="2"/>
          </rPr>
          <t xml:space="preserve">
Valutakursförändrat 2023-05-30</t>
        </r>
      </text>
    </comment>
    <comment ref="I213" authorId="1" shapeId="0" xr:uid="{19864950-91F0-4812-BA94-C256DCA66D23}">
      <text>
        <r>
          <rPr>
            <b/>
            <sz val="9"/>
            <color indexed="81"/>
            <rFont val="Tahoma"/>
            <family val="2"/>
          </rPr>
          <t>Karl-Johan Skiver:</t>
        </r>
        <r>
          <rPr>
            <sz val="9"/>
            <color indexed="81"/>
            <rFont val="Tahoma"/>
            <family val="2"/>
          </rPr>
          <t xml:space="preserve">
Bytt produkt och prisjusterat 2024-11-12</t>
        </r>
      </text>
    </comment>
    <comment ref="E214" authorId="1" shapeId="0" xr:uid="{B045DB0D-2C65-457D-BC80-656DC52F7805}">
      <text>
        <r>
          <rPr>
            <b/>
            <sz val="9"/>
            <color indexed="81"/>
            <rFont val="Tahoma"/>
            <family val="2"/>
          </rPr>
          <t>Karl-Johan Skiver:</t>
        </r>
        <r>
          <rPr>
            <sz val="9"/>
            <color indexed="81"/>
            <rFont val="Tahoma"/>
            <family val="2"/>
          </rPr>
          <t xml:space="preserve">
Valutakursförändrat och Prisjusterat ny produkt 2023-05-30 EOL</t>
        </r>
      </text>
    </comment>
    <comment ref="L214" authorId="1" shapeId="0" xr:uid="{57172533-1503-4AE6-966F-54E6F4A36FB5}">
      <text>
        <r>
          <rPr>
            <b/>
            <sz val="9"/>
            <color indexed="81"/>
            <rFont val="Tahoma"/>
            <family val="2"/>
          </rPr>
          <t>Karl-Johan Skiver:</t>
        </r>
        <r>
          <rPr>
            <sz val="9"/>
            <color indexed="81"/>
            <rFont val="Tahoma"/>
            <family val="2"/>
          </rPr>
          <t xml:space="preserve">
Ny produkt 2023-05-30 EOL</t>
        </r>
      </text>
    </comment>
    <comment ref="E215" authorId="1" shapeId="0" xr:uid="{44B74D85-D0C4-4ACC-AFB6-181B4C391B3A}">
      <text>
        <r>
          <rPr>
            <b/>
            <sz val="9"/>
            <color indexed="81"/>
            <rFont val="Tahoma"/>
            <family val="2"/>
          </rPr>
          <t>Karl-Johan Skiver:</t>
        </r>
        <r>
          <rPr>
            <sz val="9"/>
            <color indexed="81"/>
            <rFont val="Tahoma"/>
            <family val="2"/>
          </rPr>
          <t xml:space="preserve">
Valutakursförändrat och Prisjusterat ny produkt 2023-05-30 EOL</t>
        </r>
      </text>
    </comment>
    <comment ref="L215" authorId="1" shapeId="0" xr:uid="{643711B3-8DF4-4EE5-9437-3A6F19A24EDD}">
      <text>
        <r>
          <rPr>
            <b/>
            <sz val="9"/>
            <color indexed="81"/>
            <rFont val="Tahoma"/>
            <family val="2"/>
          </rPr>
          <t>Karl-Johan Skiver:</t>
        </r>
        <r>
          <rPr>
            <sz val="9"/>
            <color indexed="81"/>
            <rFont val="Tahoma"/>
            <family val="2"/>
          </rPr>
          <t xml:space="preserve">
Ny produkt 2023-05-30 EOL</t>
        </r>
      </text>
    </comment>
    <comment ref="E216" authorId="1" shapeId="0" xr:uid="{F9BE0BD5-6B7A-4666-BB8D-EE35214A70E9}">
      <text>
        <r>
          <rPr>
            <b/>
            <sz val="9"/>
            <color indexed="81"/>
            <rFont val="Tahoma"/>
            <family val="2"/>
          </rPr>
          <t>Karl-Johan Skiver:</t>
        </r>
        <r>
          <rPr>
            <sz val="9"/>
            <color indexed="81"/>
            <rFont val="Tahoma"/>
            <family val="2"/>
          </rPr>
          <t xml:space="preserve">
Valutakursförändrat och Prisjusterat ny produkt 2023-05-30 EOL</t>
        </r>
      </text>
    </comment>
    <comment ref="L216" authorId="1" shapeId="0" xr:uid="{91C1D6BC-4228-427D-AC14-CF5657D2B0D1}">
      <text>
        <r>
          <rPr>
            <b/>
            <sz val="9"/>
            <color indexed="81"/>
            <rFont val="Tahoma"/>
            <family val="2"/>
          </rPr>
          <t>Karl-Johan Skiver:</t>
        </r>
        <r>
          <rPr>
            <sz val="9"/>
            <color indexed="81"/>
            <rFont val="Tahoma"/>
            <family val="2"/>
          </rPr>
          <t xml:space="preserve">
Ny produkt 2023-05-30 EOL</t>
        </r>
      </text>
    </comment>
    <comment ref="A217" authorId="2" shapeId="0" xr:uid="{62DB1366-5064-4AAC-9BFB-8EEBE199E0A1}">
      <text>
        <r>
          <rPr>
            <sz val="9"/>
            <color indexed="81"/>
            <rFont val="Tahoma"/>
            <family val="2"/>
          </rPr>
          <t xml:space="preserve">Inbyggd mikrofon, sekretess-slutare, HD-video, automatisk fokus  </t>
        </r>
      </text>
    </comment>
    <comment ref="E217" authorId="1" shapeId="0" xr:uid="{D54E47D4-A30A-4E7B-82B4-107E5B6EA82A}">
      <text>
        <r>
          <rPr>
            <b/>
            <sz val="9"/>
            <color indexed="81"/>
            <rFont val="Tahoma"/>
            <family val="2"/>
          </rPr>
          <t>Karl-Johan Skiver:</t>
        </r>
        <r>
          <rPr>
            <sz val="9"/>
            <color indexed="81"/>
            <rFont val="Tahoma"/>
            <family val="2"/>
          </rPr>
          <t xml:space="preserve">
Valutakursförändrat 2023-05-30</t>
        </r>
      </text>
    </comment>
    <comment ref="A218" authorId="2" shapeId="0" xr:uid="{64AA180C-9FD5-46B6-852D-9F276F67AAC8}">
      <text>
        <r>
          <rPr>
            <sz val="9"/>
            <color indexed="81"/>
            <rFont val="Tahoma"/>
            <family val="2"/>
          </rPr>
          <t xml:space="preserve">Inbyggd mikrofon, sekretess-slutare, HD-video, automatisk fokus </t>
        </r>
      </text>
    </comment>
    <comment ref="E218" authorId="1" shapeId="0" xr:uid="{5430A52E-7E23-40E7-8BB9-D18381B8FE8F}">
      <text>
        <r>
          <rPr>
            <b/>
            <sz val="9"/>
            <color indexed="81"/>
            <rFont val="Tahoma"/>
            <family val="2"/>
          </rPr>
          <t>Karl-Johan Skiver:</t>
        </r>
        <r>
          <rPr>
            <sz val="9"/>
            <color indexed="81"/>
            <rFont val="Tahoma"/>
            <family val="2"/>
          </rPr>
          <t xml:space="preserve">
Valutakursförändrat 2023-05-30</t>
        </r>
      </text>
    </comment>
  </commentList>
</comments>
</file>

<file path=xl/sharedStrings.xml><?xml version="1.0" encoding="utf-8"?>
<sst xmlns="http://schemas.openxmlformats.org/spreadsheetml/2006/main" count="828" uniqueCount="505">
  <si>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</si>
  <si>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</si>
  <si>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</si>
  <si>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</si>
  <si>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</si>
  <si>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</si>
  <si>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</si>
  <si>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</si>
  <si>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</si>
  <si>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</si>
  <si>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</si>
  <si>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</si>
  <si>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</si>
  <si>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</si>
  <si>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</si>
  <si>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</si>
  <si>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</si>
  <si>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</si>
  <si>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</si>
  <si>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</si>
  <si>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</si>
  <si>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</si>
  <si>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</si>
  <si>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</si>
  <si>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</si>
  <si>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</si>
  <si>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</si>
  <si>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</si>
  <si>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</si>
  <si>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</si>
  <si>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</si>
  <si>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</si>
  <si>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</si>
  <si>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</si>
  <si>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</si>
  <si>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</si>
  <si>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</si>
  <si>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</si>
  <si>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Stöldskyddsmärkning</t>
  </si>
  <si>
    <t>Summa tillbehör</t>
  </si>
  <si>
    <t>Summa rad 1</t>
  </si>
  <si>
    <t>Summa rad 2</t>
  </si>
  <si>
    <t>Summa rad 3</t>
  </si>
  <si>
    <t>Rangordning för beställning</t>
  </si>
  <si>
    <t xml:space="preserve">Vinnande Ramavtalsleverantör </t>
  </si>
  <si>
    <t>Om vinnnande ramavtalsleverantör inte kan leverera, visa nästa i rangordningen för avropet</t>
  </si>
  <si>
    <t>Produkt</t>
  </si>
  <si>
    <t xml:space="preserve">Antal </t>
  </si>
  <si>
    <t>Tilläggspris Dockningsstation</t>
  </si>
  <si>
    <t>Bildskärm 1 (23-25 tum)</t>
  </si>
  <si>
    <t>Stationär dator</t>
  </si>
  <si>
    <t>Val utöver grundkrav</t>
  </si>
  <si>
    <t xml:space="preserve">Rangordnad 4:a </t>
  </si>
  <si>
    <t xml:space="preserve">Rangordnad 5:a </t>
  </si>
  <si>
    <t xml:space="preserve">Rangordnad 6:a </t>
  </si>
  <si>
    <t>Sekretessfilter</t>
  </si>
  <si>
    <t>Val utöver grundspec.</t>
  </si>
  <si>
    <t>Bildskärm 2 (26-28 tum)</t>
  </si>
  <si>
    <t>Sekretess- filter</t>
  </si>
  <si>
    <t>Återtag och säker radering av information</t>
  </si>
  <si>
    <t>Kund</t>
  </si>
  <si>
    <t xml:space="preserve">Ytterligare garantitid </t>
  </si>
  <si>
    <t>Bärbar dator 2 (14-14,5 tum)</t>
  </si>
  <si>
    <t>Bärbar dator 3 (15,6-16 tum)</t>
  </si>
  <si>
    <t>Dockningsstation bärbar dator 1</t>
  </si>
  <si>
    <t>Dockningsstation bärbar dator 2</t>
  </si>
  <si>
    <t>Dockningsstation bärbar dator 3</t>
  </si>
  <si>
    <t xml:space="preserve">Webbkamera upplösning 1920*1080 </t>
  </si>
  <si>
    <t xml:space="preserve">Webbkamera upplösning 1280*720 </t>
  </si>
  <si>
    <t xml:space="preserve">Uppgradering till avancerad </t>
  </si>
  <si>
    <t>Bärbar dator 1 (12,5-13,5 tum)</t>
  </si>
  <si>
    <t>Lås/stödskydd</t>
  </si>
  <si>
    <t>Docknings-station</t>
  </si>
  <si>
    <t>Väska, fodral, ryggsäck</t>
  </si>
  <si>
    <t xml:space="preserve">Uppgradering till utökad eller avancerad </t>
  </si>
  <si>
    <t>Bärbar dator 2i1 (12-14 tum)</t>
  </si>
  <si>
    <t xml:space="preserve">Produkt </t>
  </si>
  <si>
    <t xml:space="preserve">Datorväska bärbar dator upp till 14 tum </t>
  </si>
  <si>
    <t xml:space="preserve">Datorväska bärbar dator upp till 15,6 tum </t>
  </si>
  <si>
    <t>Datorryggsäck bärbar dator upp till 14 tum</t>
  </si>
  <si>
    <t>Dockningsstation bärbar dator 2i1</t>
  </si>
  <si>
    <t>Ergonomiskt tangentbord med handlovsstöd</t>
  </si>
  <si>
    <t xml:space="preserve">Ergonomiskt underarmsstöd för fäste i skrivbord </t>
  </si>
  <si>
    <t xml:space="preserve">Fodral för bärbar dator 1 </t>
  </si>
  <si>
    <t>Fodral för bärbar dator 2i1</t>
  </si>
  <si>
    <t xml:space="preserve">Fodral för bärbar dator 2 </t>
  </si>
  <si>
    <t xml:space="preserve">Fodral för bärbar dator 3 </t>
  </si>
  <si>
    <t>Headset med mikrofon, on-/over-ear, trådbunden med aktiv brusreducering</t>
  </si>
  <si>
    <t>Headset med mikrofon, on-/over-ear, trådlös med aktiv brusreducering</t>
  </si>
  <si>
    <t>Hörlurar on-/over ear ,trådbunden med aktiv brusreducering</t>
  </si>
  <si>
    <t>Hörlurar on-/over ear, trådlös med aktiv brusreducering</t>
  </si>
  <si>
    <t xml:space="preserve">Lås/stöldskydd (låsbox) till stationär dator </t>
  </si>
  <si>
    <t xml:space="preserve">Lås/stöldskydd (säkerhetskabel och lås) till bärbar dator 1  </t>
  </si>
  <si>
    <t>Lås/stöldskydd (säkerhetskabel och lås) till bärbar dator 2</t>
  </si>
  <si>
    <t>Lås/stöldskydd (säkerhetskabel och lås) till bärbar dator 3</t>
  </si>
  <si>
    <t>Lås/stöldskydd (säkerhetskabel och lås) till bärbar dator 2i1</t>
  </si>
  <si>
    <t xml:space="preserve">Strömadapter/laddare till bärbar dator 1 </t>
  </si>
  <si>
    <t>Strömadapter/laddare till bärbar dator 2</t>
  </si>
  <si>
    <t>Strömadapter/laddare till bärbar dator 3</t>
  </si>
  <si>
    <t>Strömadapter/laddare till bärbar dator 2i1</t>
  </si>
  <si>
    <t>USB minne (3.0) krypterad 512 GB</t>
  </si>
  <si>
    <t>USB minne (3.0) krypterad 128 GB</t>
  </si>
  <si>
    <t>USB minne (3.0) krypterad 256 GB</t>
  </si>
  <si>
    <t>USB minne (3.0) okrypterad 128 GB</t>
  </si>
  <si>
    <t>USB minne (3.0) okrypterad 256 GB</t>
  </si>
  <si>
    <t>USB minne (3.0) okrypterad 512 GB</t>
  </si>
  <si>
    <t xml:space="preserve">Tangentbord, svensk, numerisk del, trådbundet </t>
  </si>
  <si>
    <t xml:space="preserve">Tangentbord, svensk, numerisk del, trådlöst </t>
  </si>
  <si>
    <t xml:space="preserve">Mus, ergonomisk, trådlös, vänsterhänta/ambidextriös  </t>
  </si>
  <si>
    <t>Mus, trådbunden</t>
  </si>
  <si>
    <t>Mus, ergonomisk, trådlös, högerhänta</t>
  </si>
  <si>
    <t>Mus, trådlös, högerhänta</t>
  </si>
  <si>
    <t>Mus, trådlös, vänsterhänta</t>
  </si>
  <si>
    <t>Rollermouse, rullstav/styrplatta och knappar, trådlös, med handlovsstöd</t>
  </si>
  <si>
    <t>Bärbar dator 1</t>
  </si>
  <si>
    <t>Pris per dator grund</t>
  </si>
  <si>
    <t>Pris per dator avancerad</t>
  </si>
  <si>
    <t>Produktnamn bärbar dator 1 Grund</t>
  </si>
  <si>
    <t>Produktnamn bärbar dator 1 Avancerad</t>
  </si>
  <si>
    <t>Tilläggspris Ytterligare garantitid</t>
  </si>
  <si>
    <t>Tilläggspris Extra stömadapter</t>
  </si>
  <si>
    <t>Tilläggspris Väska</t>
  </si>
  <si>
    <t>Tilläggspris Fodral</t>
  </si>
  <si>
    <t>Tilläggspris Ryggsäck</t>
  </si>
  <si>
    <t>Tilläggspris Sekretessfilter</t>
  </si>
  <si>
    <t>Tilläggspris Lås/stöldskydd</t>
  </si>
  <si>
    <t>Summa Bärbar dator 1</t>
  </si>
  <si>
    <t>Bärbar dator 2</t>
  </si>
  <si>
    <t>Produktnamn bärbar dator 2 Avancerad</t>
  </si>
  <si>
    <t>Produktnamn bärbar dator 2 Grund</t>
  </si>
  <si>
    <t>Summa Bärbar dator 2</t>
  </si>
  <si>
    <t>Bärbar dator 3</t>
  </si>
  <si>
    <t>Pris per dator utökad</t>
  </si>
  <si>
    <t>Summa Bärbar dator 3</t>
  </si>
  <si>
    <t>Bärbar dator 2i1</t>
  </si>
  <si>
    <t>Summa Bärbar dator 2i1</t>
  </si>
  <si>
    <t>Produktnamn stationär dator Grund</t>
  </si>
  <si>
    <t>Produktnamn stationär dator Avancerad</t>
  </si>
  <si>
    <t>Produktnamn bärbar dator 2i1 Grund</t>
  </si>
  <si>
    <t>Produktnamn bärbar dator 2i1 Avancerad</t>
  </si>
  <si>
    <t>Produktnamn bärbar dator 3 Grund</t>
  </si>
  <si>
    <t>Produktnamn bärbar dator 3 Utökad</t>
  </si>
  <si>
    <t>Produktnamn bärbar dator 3 Avancerad</t>
  </si>
  <si>
    <t>Summa Stationär dator</t>
  </si>
  <si>
    <t>Produktnamn bildskärm 1</t>
  </si>
  <si>
    <t>Pris bildskärm</t>
  </si>
  <si>
    <t>Tilläggspris sekretessfilter</t>
  </si>
  <si>
    <t>Summa Bildskärm 1</t>
  </si>
  <si>
    <t>Säkerhetskonsulter</t>
  </si>
  <si>
    <t>Summa tjänster</t>
  </si>
  <si>
    <t>Datorryggsäck bärbar dator upp till 15,6 tum</t>
  </si>
  <si>
    <t>Adapter USB-C till HDMI</t>
  </si>
  <si>
    <t>Displayport kabel 2m</t>
  </si>
  <si>
    <t>Strömadapter/laddare till bärbar dator Chromebook</t>
  </si>
  <si>
    <t>Bärbar dator Chromebook</t>
  </si>
  <si>
    <t>Produktnamn Chromebook Grund</t>
  </si>
  <si>
    <t>Produktnamn Chromebook Avancerad</t>
  </si>
  <si>
    <t>Tilläggspris Strömadapter</t>
  </si>
  <si>
    <t>Summa Chromebook</t>
  </si>
  <si>
    <t>Summa rad 4</t>
  </si>
  <si>
    <t>Tilläggspris Ytterligare garantitid Totalt 4 år</t>
  </si>
  <si>
    <t>Fodral för Chromebook</t>
  </si>
  <si>
    <t>Produkter</t>
  </si>
  <si>
    <t>Advania Sverige AB</t>
  </si>
  <si>
    <t>Atea Sverige AB</t>
  </si>
  <si>
    <t>B2B It-partner AB</t>
  </si>
  <si>
    <t>Dustin Sverige AB</t>
  </si>
  <si>
    <t>Foxway Education AB</t>
  </si>
  <si>
    <t>556214-9996</t>
  </si>
  <si>
    <t>556448-0282</t>
  </si>
  <si>
    <t>556593-0996</t>
  </si>
  <si>
    <t>556666-1012</t>
  </si>
  <si>
    <t>556746-4440</t>
  </si>
  <si>
    <t>556691-3942</t>
  </si>
  <si>
    <t>HP Chromebook 11 G8</t>
  </si>
  <si>
    <t>HP Chromebook 11 G8, avancerad</t>
  </si>
  <si>
    <t>Lenovo P27q-20</t>
  </si>
  <si>
    <t>HDMI 1.4 kabel 2m</t>
  </si>
  <si>
    <t>Totalsumma</t>
  </si>
  <si>
    <t>MicroConnect HDMI v1.4 19 - 19 2m M-M</t>
  </si>
  <si>
    <t>Standard USB Mouse, Black</t>
  </si>
  <si>
    <t>Deltaco MS-798 - mus - svart</t>
  </si>
  <si>
    <t>Gearlab G200 Wireless Keyboard Nordic</t>
  </si>
  <si>
    <t>Targus CityGear 13.3" Sleeve Black</t>
  </si>
  <si>
    <t>Kensington Universal Sleeve Black</t>
  </si>
  <si>
    <t>Poly Blackwire 7225 - headset</t>
  </si>
  <si>
    <t>Trust Paxo Bluetooth-headset Active Noise Cancel</t>
  </si>
  <si>
    <t>STREETZ Bluetooth noise-cancelling headset, 3.5mm/Bluetooth 4.1, Over-ear</t>
  </si>
  <si>
    <t>DeLOCK - mus - USB - grå, svart</t>
  </si>
  <si>
    <t>R-Go HE Ergonomic mouse, Medium (165-195mm), Left Handed, wired /RGOHELE</t>
  </si>
  <si>
    <t>Mousetrapper Prime - styrplatta</t>
  </si>
  <si>
    <t>Microsoft Ergonomic Keyboard</t>
  </si>
  <si>
    <t>Supreme Asymmetriskt Underarmsstöd</t>
  </si>
  <si>
    <t>Port Security cable keyed – master key option</t>
  </si>
  <si>
    <t>Port Security cable keyed – nano</t>
  </si>
  <si>
    <t>PNY Elite Steel - USB flash-enhet - 128 GB</t>
  </si>
  <si>
    <t>PNY Attaché 4 - USB flash-enhet - 256 GB</t>
  </si>
  <si>
    <t>PNY Elite - USB flash-enhet - 512 GB</t>
  </si>
  <si>
    <t>SanDisk Ultra - USB flash-enhet 256 GB</t>
  </si>
  <si>
    <t>Sandberg USB Webcam Pro, Black</t>
  </si>
  <si>
    <t>Strömadapter/laddare till HP Elitebook 735 G6</t>
  </si>
  <si>
    <t>Dockningsstation HP Elitebook 735 G6</t>
  </si>
  <si>
    <t>Dockningsstation HP Elitebook 745 G6</t>
  </si>
  <si>
    <t>Strömadapter/laddare till HP Elitebook 745 G6</t>
  </si>
  <si>
    <t>Dockningsstation HP Elitebook 850 G6</t>
  </si>
  <si>
    <t>Strömadapter/laddare till HP Elitebook 850 G6</t>
  </si>
  <si>
    <t>Dockningsstation HP Elitebook x360 830 G6</t>
  </si>
  <si>
    <t>Strömadapter/laddare till HP Elitebook x360 830 G6</t>
  </si>
  <si>
    <t>Strömadapter/laddare till HP Chromebook 11 G8</t>
  </si>
  <si>
    <t>Deltaco USBC-HDMI</t>
  </si>
  <si>
    <t>Deltaco hdmi-1020D</t>
  </si>
  <si>
    <t>Deltaco DP-1020D</t>
  </si>
  <si>
    <t>Deltaco MS-710</t>
  </si>
  <si>
    <t>Deltaco MS-900</t>
  </si>
  <si>
    <t>Deltaco TB-53</t>
  </si>
  <si>
    <t>Deltaco TB-122</t>
  </si>
  <si>
    <t>Deltaco NV-791</t>
  </si>
  <si>
    <t>Targus: Targus Cypress</t>
  </si>
  <si>
    <t>Deltaco MS-776</t>
  </si>
  <si>
    <t>R-GO tools: RGOHEWLL Trådlös ergonomisk mus vänster</t>
  </si>
  <si>
    <t>Kensington Desktop and Peripherals Standard Keyed Locking Kit 2.0</t>
  </si>
  <si>
    <t>SanDisk Ultra Flair USB 128 GB, 128-bitars</t>
  </si>
  <si>
    <t>SanDisk Ultra Flair USB 256 GB</t>
  </si>
  <si>
    <t>SanDisk Ultra Flair USB 512 GB</t>
  </si>
  <si>
    <t>StarTech.com 2m / 6.6ft Premium High Speed HDMI</t>
  </si>
  <si>
    <t>Microsoft Comfort Mouse 4500</t>
  </si>
  <si>
    <t>Microsoft Wireless Mobile Mouse 3500</t>
  </si>
  <si>
    <t>Logitech Corded K280e</t>
  </si>
  <si>
    <t>Logitech Wireless Keyboard K270</t>
  </si>
  <si>
    <t>Targus Classic+ 15 - 15.6" / 38.1 - 39.6cm Clamshell Case</t>
  </si>
  <si>
    <t>Targus CityGear 3 fodral</t>
  </si>
  <si>
    <t>Targus CityLite fodral</t>
  </si>
  <si>
    <t>Jabra Evolve 80 UC stereo</t>
  </si>
  <si>
    <t>Jabra Evolve 75 UC Stereo</t>
  </si>
  <si>
    <t>Sony MDR-ZX110NA - hörlurar med mikrofon</t>
  </si>
  <si>
    <t>Jabra Elite 85h - hörlurar med mikrofon</t>
  </si>
  <si>
    <t>Evoluent VerticalMouse 4 Right - mus</t>
  </si>
  <si>
    <t>Posturite Penguin Ambidextrous Wireless Ergonomic Mouse</t>
  </si>
  <si>
    <t>Contour RollerMouse Red Plus Wireless - rullstav</t>
  </si>
  <si>
    <t>Microsoft Ergonomic Keyboard, svart</t>
  </si>
  <si>
    <t>Matting Forearm Support - armstöd</t>
  </si>
  <si>
    <t>Kensington MicroSaver lås för säkerhetskabel</t>
  </si>
  <si>
    <t>Götessons BoxUp tower with lock</t>
  </si>
  <si>
    <t>Kingston DataTraveler 100 G3, 256 GB</t>
  </si>
  <si>
    <t>SanDisk Extreme Pro, 128 GB</t>
  </si>
  <si>
    <t>SanDisk Extreme Pro, 256 GB</t>
  </si>
  <si>
    <t>Istorage Datashur Pro2 USB3 256-bit 512GB</t>
  </si>
  <si>
    <t>Logitech Webcam C930e</t>
  </si>
  <si>
    <t>Deltaco USBC-HDMI - svart</t>
  </si>
  <si>
    <t>Deltaco DP-1020D 2 m</t>
  </si>
  <si>
    <t>Deltaco MS-710 - mus - 2.4 GHz - svart</t>
  </si>
  <si>
    <t>Deltaco TB-53 - tangentbord - svart</t>
  </si>
  <si>
    <t>Streetz Bluetooth noise-cancelling headset, 3.5mm/Bluetooth 4.1, Over-ear</t>
  </si>
  <si>
    <t>Targus 15.4 - 16"/39.1 - 40.6cm Classic Backpack</t>
  </si>
  <si>
    <t>Startech, USB-C to HDMI</t>
  </si>
  <si>
    <t>Microconnect, HDMI V2.0</t>
  </si>
  <si>
    <t>Deltaco DisplayPort-kabel, 2m</t>
  </si>
  <si>
    <t>Deltaco, trådad optisk mus</t>
  </si>
  <si>
    <t>Deltaco, trådlös optisk mus</t>
  </si>
  <si>
    <t>Deltaco tangentbord USB</t>
  </si>
  <si>
    <t>Deltaco, trådlöst tangentbord</t>
  </si>
  <si>
    <t>Deltaco, Notebookväska, upp till 14", Nylon, svart</t>
  </si>
  <si>
    <t>Deltaco, Notebookväska, upp till 15,6", Nylon, svart</t>
  </si>
  <si>
    <t>Targus, CityGear Laptop Backpack, svart</t>
  </si>
  <si>
    <t>Deltaco, Notebookryggsäck, för 15,6</t>
  </si>
  <si>
    <t>HP, Reversible 13.3 Sleeve MSD</t>
  </si>
  <si>
    <t>HP, 14.0inch Notebook Sleeve –Black</t>
  </si>
  <si>
    <t>Belkin, Neoprene Sleeve Notebooks up to 15.6" svart</t>
  </si>
  <si>
    <t>HP, Reversible 13.3 Sleeve</t>
  </si>
  <si>
    <t>Targus, Citygear 11.6IN Laptop Sleeve, black</t>
  </si>
  <si>
    <t>Denver, Aux/Bluetooth headset noise reduct</t>
  </si>
  <si>
    <t>Cherry, MW 2310 2.0</t>
  </si>
  <si>
    <t>Mousetrapper, Flexible Svart</t>
  </si>
  <si>
    <t>Microsoft, Natural Ergonomic Keybord 4000</t>
  </si>
  <si>
    <t>Kenson, Underarmsstöd Symmetriskt litet</t>
  </si>
  <si>
    <t>Deltaco, vajerlås med kombinationskod</t>
  </si>
  <si>
    <t>PNY, USB 3.1 FD128ESTEEL31G-EF</t>
  </si>
  <si>
    <t>PNY, USB 3.1 Attache 4 256GB, Black</t>
  </si>
  <si>
    <t>PNY, Attaché 4 3.1 512 GB USB 3.1</t>
  </si>
  <si>
    <t>Sandisk, Cruzer Snap USB Flash Drive 128GB</t>
  </si>
  <si>
    <t>Sandisk, Cruzer Glide USB 256GB</t>
  </si>
  <si>
    <t>Sandisk , Ultra USB 3.0 Flash Drive 512GB</t>
  </si>
  <si>
    <t>Lenovo, 500 FHD WIN Hello Webcam</t>
  </si>
  <si>
    <t>Deltaco USB-C to HDMI adapter, black</t>
  </si>
  <si>
    <t>Deltaco wired optical mouse, 3 buttons, scroll, 1200 DPI, black</t>
  </si>
  <si>
    <t>Deltaco, wireless optical mouse 2,4GHz, 3 buttons, scroll, black</t>
  </si>
  <si>
    <t>Deltaco, Silent wireless mouse, Bluetooth, 1x AA, 800-1600 DPI, 125 Hz</t>
  </si>
  <si>
    <t>Deltaco, tangentbord, svenskt, USB, svart</t>
  </si>
  <si>
    <t>Deltaco trådlöst tangentbord, nordisk layout, USB, 10m, svart</t>
  </si>
  <si>
    <t>Deltaco, Laptop case, 15,6" notebooks, polyester, black</t>
  </si>
  <si>
    <t>Targus Balance EcoSmart ryggsäck för bärbar dator svart</t>
  </si>
  <si>
    <t>Deltaco hörlurar med volymkontroll 2,5 m kabel, svart</t>
  </si>
  <si>
    <t>Deltaco Stereo Headphones, volymkontroll, 1x 3,5mm, ca 2m kabel</t>
  </si>
  <si>
    <t>Deltaco Office ergonomic mouse, silent clicks, wireless 2.4G, 2400 DPI</t>
  </si>
  <si>
    <t>Ergonomic wireless mouse Lefthand Black</t>
  </si>
  <si>
    <t>Ergoslider Plus+, inbyggd mus 5 knappar+scroll, 800 DPI, USB, Svart</t>
  </si>
  <si>
    <t>Logitech Ergo K860</t>
  </si>
  <si>
    <t>Deltaco handledsstöd i gele för tangentbord</t>
  </si>
  <si>
    <t>Stöldskyddsbox Twist Safeware 113x400x400mm</t>
  </si>
  <si>
    <t>PNY Attaché 4 - USB flash-enhet, 512 GB</t>
  </si>
  <si>
    <t>SanDisk Ultra - USB flash-enhet 128 GB</t>
  </si>
  <si>
    <t>SanDisk Ultra - USB flash-enhet 512 GB</t>
  </si>
  <si>
    <t>Logitech Webcam C925e webcamera black</t>
  </si>
  <si>
    <t>Logitech HD Webcam C270 720i</t>
  </si>
  <si>
    <t>Deltaco, DisplayPort, 2m, 4K, DP 1.2, black</t>
  </si>
  <si>
    <t>Deltaco vajerlås, laptop 1,8 m cylinder, kombinationlås, 6 mm</t>
  </si>
  <si>
    <t>Deltaco High-Speed Premium HDMI, 2m, 4K UHD, black</t>
  </si>
  <si>
    <t xml:space="preserve">Deltaco NV-767 </t>
  </si>
  <si>
    <t xml:space="preserve">Deltaco NV-768 </t>
  </si>
  <si>
    <t xml:space="preserve">Deltaco NV-777 ryggsäck </t>
  </si>
  <si>
    <t>Targus CityGear Backpack</t>
  </si>
  <si>
    <t xml:space="preserve">Targus Classic+ 13 - 14.1" / 33 - 35.8cm Clamshell Case </t>
  </si>
  <si>
    <t>Deltaco, fodral, för upp till 12", polyester, svart</t>
  </si>
  <si>
    <t>Real Time Solutions AB</t>
  </si>
  <si>
    <t>vilket innebär att hårdvaran/tillbehöret ska vara på plats hos kund inom maximalt 11 arbetsdagar efter beställning.</t>
  </si>
  <si>
    <t xml:space="preserve">För garanti, åtgärdstider, viten och leveransvillkor etc. se Allmänna vilkor. Leveranstiden är maximalt 14 arbetsdagar. Leveranskontrollperioden är 3 arbetsdagar,  </t>
  </si>
  <si>
    <t>Extra laddare</t>
  </si>
  <si>
    <t>Tekniker</t>
  </si>
  <si>
    <t>Återtag uttjänta produkter och omhändertag av emballage</t>
  </si>
  <si>
    <t>HP Elitebook x360 830 G8</t>
  </si>
  <si>
    <t>HP Elitebook x360 830 G8, Avancerad</t>
  </si>
  <si>
    <t>HP Elitedesk 805 SFF G6</t>
  </si>
  <si>
    <t>HP Elitedesk 805 SFF G6, avancerad</t>
  </si>
  <si>
    <t>Klienterdyn2020@atea.se</t>
  </si>
  <si>
    <t>kamklient2021@b2bitpartner.se</t>
  </si>
  <si>
    <t>Anders Granath</t>
  </si>
  <si>
    <t>0736-633103</t>
  </si>
  <si>
    <t>wpavrop@advania.com</t>
  </si>
  <si>
    <t>public@dustin.se</t>
  </si>
  <si>
    <t>avrop@rts.se</t>
  </si>
  <si>
    <t>Jens Isaksson</t>
  </si>
  <si>
    <t>070-422 09 68</t>
  </si>
  <si>
    <t>Johan Nilsson</t>
  </si>
  <si>
    <t>076-0013318</t>
  </si>
  <si>
    <t>avrop@foxway.com</t>
  </si>
  <si>
    <t>Philips 242B1/00</t>
  </si>
  <si>
    <t>Philips 275B1/00</t>
  </si>
  <si>
    <t>Deltaco MS-711</t>
  </si>
  <si>
    <t xml:space="preserve">Logitech Webcam C925e </t>
  </si>
  <si>
    <t>Scandisk Ultra SDCZ48-512G-G46</t>
  </si>
  <si>
    <t>Deltaco SH-5B</t>
  </si>
  <si>
    <t>Contour RollerMouse Red Plus</t>
  </si>
  <si>
    <t xml:space="preserve">Contour Design Universal ArmSupport </t>
  </si>
  <si>
    <t>Microsoft ergonomic USB Keyboard LXM</t>
  </si>
  <si>
    <t>Jabra Evolve-2 40 MS Stereo</t>
  </si>
  <si>
    <t>Deltaco NV-804</t>
  </si>
  <si>
    <t>Deltaco NV-802</t>
  </si>
  <si>
    <t>Deltaco NV-807</t>
  </si>
  <si>
    <t>Deltaco NV-803</t>
  </si>
  <si>
    <t>PORT Designs 13-14" Sydney Backpack Black</t>
  </si>
  <si>
    <t>StarTech.com USB C to HDMI Adapter</t>
  </si>
  <si>
    <t>MicroConnect DisplayPort kabel 2 m</t>
  </si>
  <si>
    <t>Kingston DataTraveler 100G3 USB flash-enhet 128 GB USB 3.0</t>
  </si>
  <si>
    <t>CORSAIR Flash Voyager GT USB 3.0 USB flash-enhet 512 GB</t>
  </si>
  <si>
    <t>Lenovo T24i-20</t>
  </si>
  <si>
    <t>Deltaco NV-805</t>
  </si>
  <si>
    <t>Deltaco NV-903</t>
  </si>
  <si>
    <t>Deltaco, Laptopfodral, för laptops upp till 15,6", polyester, svar</t>
  </si>
  <si>
    <t>Streetz,HL-503</t>
  </si>
  <si>
    <t>Streetz HL-BT400</t>
  </si>
  <si>
    <t xml:space="preserve">Klienter - Särskild fördelningsnyckel  </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</si>
  <si>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</si>
  <si>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</si>
  <si>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</si>
  <si>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3. om Avropet avser en ersättningsanskaffning som beror på att Avropsberättigad tidigare hävt eller sagt upp ett Kontrakt och detta beror på Ramavtalsleverantören.</t>
  </si>
  <si>
    <t xml:space="preserve">1. Fyll i Kundens uppgifter i de gula fälten och annan information som leverantörer behöver inför leverans. </t>
  </si>
  <si>
    <t xml:space="preserve">2. Fyll i ditt behov, ange antal hårdvaror och eventuella uppgraderingar, tillbehör och tjänster som önskas </t>
  </si>
  <si>
    <t>3. Se i informationsrutan vilken kravspecifikation som gäller för aktuell hårdvara.</t>
  </si>
  <si>
    <t>4. Den leverantör som har det totalt lägsta priset för beställningen visas som vinnande leverantör. Övriga leverantörer anges i tabellen för rangordning.</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</si>
  <si>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</si>
  <si>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</si>
  <si>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2. om Ramavtalsleverantören har godtagbara skäl att avböja avrop, eller</t>
  </si>
  <si>
    <t>5. om Avropet omfattar specifika tillbehör till redan avropade klienter</t>
  </si>
  <si>
    <t>4. om Avropet omfattar kompletterade klienter där det är av vikt att dessa är av samma typ och/eller varumärke som tidigare beställts av Avropsberättigad.</t>
  </si>
  <si>
    <t>5. Skicka mallen till den vinnande leverantören som en avropsförfrågan/beställningsunderlag. Leverantören ska svara inom 2 arbetsdagar.</t>
  </si>
  <si>
    <t>Lås/stöldskydd</t>
  </si>
  <si>
    <t>HP Elitebook 835 G8</t>
  </si>
  <si>
    <t>HP Elitebook 835 G8, Avancerad</t>
  </si>
  <si>
    <t>HP Elitebook 845 G8</t>
  </si>
  <si>
    <t>HP Elitebook 845 G8, Avancerad</t>
  </si>
  <si>
    <t>Kingston DataTraveler 80 - USB flash-enhet - 128 GB</t>
  </si>
  <si>
    <t>Kingston DataTraveler Max - USB flash-enhet - 256 GB</t>
  </si>
  <si>
    <t>HP Elitebook 855 G8</t>
  </si>
  <si>
    <t>HP Elitebook 855 G8, Utökad</t>
  </si>
  <si>
    <t>HP Elitebook 855 G8, Avancerad</t>
  </si>
  <si>
    <t>Kingston DataTraveler Exodia USB flash-enhet - 128 GB</t>
  </si>
  <si>
    <t>Kingston DataTraveler Exodia USB flash-enhet - 256 GB</t>
  </si>
  <si>
    <t>Emilio Salale</t>
  </si>
  <si>
    <t>08 633 67 05</t>
  </si>
  <si>
    <t>Per Alsmo</t>
  </si>
  <si>
    <t>070-4812927</t>
  </si>
  <si>
    <t>HP Chromebook 11 G9</t>
  </si>
  <si>
    <t>HP Chromebook 11 G9, avancerad</t>
  </si>
  <si>
    <t>HP Elitedesk 805 SFF G9</t>
  </si>
  <si>
    <t>HP Elitedesk 805 SFF G9, avancerad</t>
  </si>
  <si>
    <t>Enrolment ID</t>
  </si>
  <si>
    <t>MSA-nummer</t>
  </si>
  <si>
    <t>HP Elitebook 835 G9 13,3"</t>
  </si>
  <si>
    <t>HP Elitebook 835 G9 13,3", Avancerad</t>
  </si>
  <si>
    <t>HP Elitebook 645 G9 14"</t>
  </si>
  <si>
    <t>HP Elitebook 645 G9 14", Avancerad</t>
  </si>
  <si>
    <t>HP Elitebook 655 G9 15.6"</t>
  </si>
  <si>
    <t>HP Elitebook 655 G9 15.6", Utökad</t>
  </si>
  <si>
    <t>HP Elitebook 655 G9 15.6", Avancerad</t>
  </si>
  <si>
    <t>HP Chromebook 11 G9 11,6"</t>
  </si>
  <si>
    <t>HP Chromebook 11 G9 11,6", avancerad</t>
  </si>
  <si>
    <t>Elitedesk 800 G9 SFF</t>
  </si>
  <si>
    <t>Elitedesk 800 G9 SFF, avancerad</t>
  </si>
  <si>
    <t>PHILIPS S-LINE 242S9JML 23.8" FHD VA 16:9</t>
  </si>
  <si>
    <t>PROKORD USB C - HDMI ADAPTER 4K@30Hz BLACK</t>
  </si>
  <si>
    <t>CIRAFON LAPTOP SLEEVE 14.1 RFID-EDITION</t>
  </si>
  <si>
    <t>CIRAFON LAPTOP SLEEVE 15.6 RFID-EDITION</t>
  </si>
  <si>
    <t>CIRAFON NOTEBOOK BACKPACK 15.6" CITY PRO #KLON</t>
  </si>
  <si>
    <t>CIRAFON NOTEBOOK BACKPACK 15.6" CITY SLIM</t>
  </si>
  <si>
    <t>PROKORD CABLE DISPLAYPORT 1.2 - DISPLAYPORT 2M BLACK</t>
  </si>
  <si>
    <t>HP USB-C G5 Essential Dock</t>
  </si>
  <si>
    <t>MATTING UNDERARMSSTÖD SWING SINGEL</t>
  </si>
  <si>
    <t>CIRAFON LAPTOP SLIM SLEEVE 13.3" BLACK</t>
  </si>
  <si>
    <t>CIRAFON LAPTOP SLEEVE 14 KP-EDITION</t>
  </si>
  <si>
    <t>CIRAFON LAPTOP SLIM SLEEVE 15.6" BLACK</t>
  </si>
  <si>
    <t>CIRAFON LAPTOP SLIM SLEEVE 11.6" BLACK</t>
  </si>
  <si>
    <t>PROKORD CABLE HDMI 2.0 - HDMI  2.0M BLACK</t>
  </si>
  <si>
    <t>POLY BW8225-M BLACKWIRE USB-A STEREO ANC</t>
  </si>
  <si>
    <t>POLY VOYAGER FOCUS UC BT - MICROSOFT</t>
  </si>
  <si>
    <t>VOXICON HEADPHONES GR8H34D 2 DARK</t>
  </si>
  <si>
    <t>HP SURE KEY CABLE LOCK</t>
  </si>
  <si>
    <t>HP NANO LOCK</t>
  </si>
  <si>
    <t>ACUTEK WIRED STANDARD MOUSE M20W</t>
  </si>
  <si>
    <t>CONTOUR DESIGN UNIMOUSE LEFT WIRELESS</t>
  </si>
  <si>
    <t>VOXICON WIRELESS ERGOMOUSE M618S BLACK</t>
  </si>
  <si>
    <t>ACUTEK WIRELESS STANDARD MOUSE M20WL</t>
  </si>
  <si>
    <t>CONTOUR DESIGN ROLLERMOUSE MOBILE WIRELESS/CORDED USB-A/C</t>
  </si>
  <si>
    <t>HP 65W USB-C LC Power Adapter</t>
  </si>
  <si>
    <t>ACUTEK WIRED SLIM KEYBOARD</t>
  </si>
  <si>
    <t>VOXICON WIRELESS KEYBOARD 290WL</t>
  </si>
  <si>
    <t>SANDISK ULTRA FLAIR 128GB USB3.0</t>
  </si>
  <si>
    <t>SANDISK ULTRA USB 3.0 - 256GB</t>
  </si>
  <si>
    <t>ISTORAGE DATASHUR PRO2 USB3 256-BIT 512GB</t>
  </si>
  <si>
    <t>TRANZIP MEMORY DATASTICK USB 3.0 128GB</t>
  </si>
  <si>
    <t>TRANZIP MEMORY BIG STICK USB 3.0 256GB</t>
  </si>
  <si>
    <t>KINGSTON 512GB USB3.2 TypeA DataTraveler</t>
  </si>
  <si>
    <t>VOXICON WEBCAM 1080P 2279</t>
  </si>
  <si>
    <t>HP, EliteBook 835 G10 Avancerad</t>
  </si>
  <si>
    <t>HP, EliteBook 655 G10 Avancerad</t>
  </si>
  <si>
    <t>HP EB x360 830, G10 Grund</t>
  </si>
  <si>
    <t>HP Chromebook 11 G9 Gr/3 år HCP</t>
  </si>
  <si>
    <t>HP Chromebook 11 G9 Av/3 år HCP</t>
  </si>
  <si>
    <t>HP Elitedesk 800 SFF G9 Grund</t>
  </si>
  <si>
    <t>HP Elitedesk 800 SFF G9 Avancerad</t>
  </si>
  <si>
    <t>Philips 242B1G/00</t>
  </si>
  <si>
    <t>Deltaco NV-806</t>
  </si>
  <si>
    <t>Dockningsstation HP Elitebook G9/G10</t>
  </si>
  <si>
    <t xml:space="preserve">Microsoft Modern Wireless Headset  </t>
  </si>
  <si>
    <t xml:space="preserve">V7 HB800ANC </t>
  </si>
  <si>
    <t>Strömadapter/laddare till HP Elitebook G9/G10</t>
  </si>
  <si>
    <t>Strömadapter/laddare till HP Chromebook 11 G9</t>
  </si>
  <si>
    <t>HP Elitebook 655 G10</t>
  </si>
  <si>
    <t>HP Elitebook 655 G10, Utökad</t>
  </si>
  <si>
    <t>HP Elitebook 655 G10, Avancerad</t>
  </si>
  <si>
    <t xml:space="preserve">Cecilia Imbro </t>
  </si>
  <si>
    <t>076-140 03 61</t>
  </si>
  <si>
    <t xml:space="preserve"> </t>
  </si>
  <si>
    <t>HP Elitebook 645 G10</t>
  </si>
  <si>
    <t>HP Elitebook 645 G10, Avancerad</t>
  </si>
  <si>
    <t>Philips 242S9JML-S Line</t>
  </si>
  <si>
    <t>Philips S-Line 272S1M</t>
  </si>
  <si>
    <t>HP, EliteBook 640 G10 Grund</t>
  </si>
  <si>
    <t>HP, EliteBook 840 G10 Avancerad</t>
  </si>
  <si>
    <t>HP Elitebook x360 830 G10</t>
  </si>
  <si>
    <t>HP Elitebook x360 830 G10 Avancerad</t>
  </si>
  <si>
    <t>HP Elitebook 835 G10</t>
  </si>
  <si>
    <t>HP Elitebook 835 G10, Avancerad</t>
  </si>
  <si>
    <t>HP, EliteBook 630 G10 Grund</t>
  </si>
  <si>
    <t>HP, EliteBook 650 G10 Grund</t>
  </si>
  <si>
    <t>HP, EliteBook 650 G10 Utökad</t>
  </si>
  <si>
    <t>HP EB x360 1040, G10 Avancerad</t>
  </si>
  <si>
    <t>Prodesk 400 G9 SFF</t>
  </si>
  <si>
    <t>Logitech Wave Keys for Business Trådlös Nordisk</t>
  </si>
  <si>
    <t>ANCHORPAD XPAND UNIVERSAL DIFFRENT LOCKS</t>
  </si>
  <si>
    <t>DELTACO NV-803 - Fodral för bärbar dator - upp till 14" - svart</t>
  </si>
  <si>
    <t>DELTACO NV-804 - Fodral för bärbar dator - 15.6" - svart</t>
  </si>
  <si>
    <t>V7 - Fodral för bärbar dator - 12" - svart</t>
  </si>
  <si>
    <t>SanDisk Cruzer Glide - USB flash-enhet - 128 GB - USB 2.0</t>
  </si>
  <si>
    <t>SanDisk Cruzer Glide - USB flash-enhet - 256 GB - USB 2.0 - svart, röd</t>
  </si>
  <si>
    <t>Kingston IronKey Vault Privacy 50C IKVP50C - USB flash-enhet - krypterat - 512 GB - USB 3.2 Gen 1 - TAA-kompatibel</t>
  </si>
  <si>
    <t>HP Elitebook 835 G11</t>
  </si>
  <si>
    <t>Prisjusterat och bytt produkt 2024-11-12</t>
  </si>
  <si>
    <t>HP Elitebook 645 G11</t>
  </si>
  <si>
    <t>HP Elitebook x360 830 G11</t>
  </si>
  <si>
    <t>HP Elitebook x360 830 G11, Avancerad</t>
  </si>
  <si>
    <t>HP Fortis11G10 N100 11 4GB/32 PC Chromebook Grund</t>
  </si>
  <si>
    <t>HP Fortis11G10 N100 11 8GB/64 PC Chromebook Avancerad</t>
  </si>
  <si>
    <t>HP, EliteBook 630 G10</t>
  </si>
  <si>
    <t>HP, EliteBook 640 G10</t>
  </si>
  <si>
    <t>HP EliteBook 650 G10 Grund</t>
  </si>
  <si>
    <t>HP EliteBook 650 G10 Utökad</t>
  </si>
  <si>
    <t>HP EliteBook 655 G10 Avancerad</t>
  </si>
  <si>
    <t>HP EliteBook x360 830, G10</t>
  </si>
  <si>
    <t>HP EliteBook x360 1040, G10 Avancerad</t>
  </si>
  <si>
    <t>HP Chromebook 11 G9 Avancerad</t>
  </si>
  <si>
    <t>HP Elitedesk 800 SFF G9</t>
  </si>
  <si>
    <t>HP Elitebook 665 G11 Bärbar dator 3 Grund</t>
  </si>
  <si>
    <t>HP Elitebook 655 G11 Bärbar dator 3 Utökad</t>
  </si>
  <si>
    <t>HP Elitebook 665 G11 Bärbar dator 3 Avancerad</t>
  </si>
  <si>
    <t>Rev datum 2024-12-02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</si>
</sst>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kr&quot;;[Red]\-#,##0.00\ &quot;kr&quot;"/>
    <numFmt numFmtId="164" formatCode="#,##0.00\ &quot;kr&quot;"/>
    <numFmt numFmtId="165" formatCode="#,##0\ &quot;kr&quot;"/>
  </numFmts>
  <fonts count="38">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sz val="10"/>
      <color theme="1"/>
      <name val="ArialMT"/>
    </font>
    <font>
      <b/>
      <sz val="10"/>
      <name val="Franklin Gothic Book"/>
      <family val="2"/>
      <scheme val="minor"/>
    </font>
    <font>
      <sz val="20"/>
      <color theme="1"/>
      <name val="Franklin Gothic Book"/>
      <family val="2"/>
      <scheme val="minor"/>
    </font>
    <font>
      <i/>
      <sz val="10"/>
      <color theme="1"/>
      <name val="Franklin Gothic Book"/>
      <family val="2"/>
      <scheme val="minor"/>
    </font>
    <font>
      <sz val="11"/>
      <color theme="1"/>
      <name val="Calibri"/>
      <family val="2"/>
    </font>
    <font>
      <sz val="10"/>
      <color theme="0"/>
      <name val="Franklin Gothic Book"/>
      <family val="2"/>
      <scheme val="minor"/>
    </font>
    <font>
      <sz val="10"/>
      <color rgb="FF000000"/>
      <name val="Franklin Gothic Book"/>
      <family val="2"/>
      <scheme val="minor"/>
    </font>
    <font>
      <sz val="8"/>
      <name val="Franklin Gothic Book"/>
      <family val="2"/>
      <scheme val="minor"/>
    </font>
    <font>
      <sz val="10"/>
      <color theme="1"/>
      <name val="Century Schoolbook"/>
      <family val="1"/>
    </font>
    <font>
      <sz val="10"/>
      <color rgb="FF222222"/>
      <name val="Franklin Gothic Book"/>
      <family val="2"/>
      <scheme val="minor"/>
    </font>
    <font>
      <sz val="11"/>
      <color theme="1"/>
      <name val="Franklin Gothic Book"/>
      <family val="2"/>
    </font>
    <font>
      <sz val="10"/>
      <name val="Franklin Gothic Book"/>
      <family val="2"/>
      <scheme val="minor"/>
    </font>
    <font>
      <sz val="10"/>
      <name val="Century Schoolbook"/>
      <family val="1"/>
    </font>
    <font>
      <sz val="10"/>
      <color rgb="FF000000"/>
      <name val="Franklin Gothic Book"/>
      <family val="2"/>
    </font>
    <font>
      <sz val="11"/>
      <color rgb="FF9C0006"/>
      <name val="Franklin Gothic Book"/>
      <family val="2"/>
      <scheme val="minor"/>
    </font>
    <font>
      <sz val="10"/>
      <color rgb="FF000000"/>
      <name val="Century Schoolbook"/>
      <family val="1"/>
    </font>
    <font>
      <b/>
      <sz val="10"/>
      <color rgb="FF000000"/>
      <name val="Century Schoolbook"/>
      <family val="1"/>
    </font>
    <font>
      <b/>
      <sz val="10"/>
      <color rgb="FF000000"/>
      <name val="Franklin Gothic Book"/>
      <family val="2"/>
    </font>
    <font>
      <sz val="11"/>
      <name val="Franklin Gothic Book"/>
      <family val="2"/>
      <scheme val="minor"/>
    </font>
    <font>
      <sz val="10"/>
      <color theme="1"/>
      <name val="Libre Franklin"/>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FFC7CE"/>
      </patternFill>
    </fill>
    <fill>
      <patternFill patternType="solid">
        <fgColor theme="0"/>
        <bgColor theme="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2" fillId="0" borderId="0" applyNumberFormat="0" applyFill="0" applyBorder="0" applyAlignment="0" applyProtection="0"/>
    <xf numFmtId="0" fontId="1" fillId="0" borderId="0"/>
    <xf numFmtId="0" fontId="32" fillId="7" borderId="0" applyNumberFormat="0" applyBorder="0" applyAlignment="0" applyProtection="0"/>
  </cellStyleXfs>
  <cellXfs count="333">
    <xf numFmtId="0" fontId="0" fillId="0" borderId="0" xfId="0"/>
    <xf numFmtId="0" fontId="0" fillId="3" borderId="1" xfId="0" applyFont="1" applyFill="1" applyBorder="1"/>
    <xf numFmtId="0" fontId="0" fillId="3" borderId="0" xfId="0" applyFill="1"/>
    <xf numFmtId="0" fontId="0" fillId="3" borderId="0" xfId="0" applyFill="1" applyAlignment="1">
      <alignment horizontal="center"/>
    </xf>
    <xf numFmtId="0" fontId="4"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4" fillId="3" borderId="1" xfId="0" applyNumberFormat="1" applyFont="1" applyFill="1" applyBorder="1"/>
    <xf numFmtId="164" fontId="0" fillId="3" borderId="1" xfId="0" applyNumberFormat="1" applyFont="1" applyFill="1" applyBorder="1"/>
    <xf numFmtId="0" fontId="0" fillId="3" borderId="0" xfId="0" applyFont="1" applyFill="1" applyBorder="1"/>
    <xf numFmtId="0" fontId="4" fillId="3" borderId="0" xfId="0" applyFont="1" applyFill="1" applyBorder="1" applyAlignment="1">
      <alignment wrapText="1"/>
    </xf>
    <xf numFmtId="0" fontId="4" fillId="3" borderId="0" xfId="0" applyFont="1" applyFill="1" applyBorder="1"/>
    <xf numFmtId="164" fontId="4" fillId="3" borderId="0" xfId="0" applyNumberFormat="1" applyFont="1" applyFill="1" applyBorder="1"/>
    <xf numFmtId="0" fontId="4" fillId="3" borderId="0" xfId="0" applyFont="1" applyFill="1" applyBorder="1" applyAlignment="1">
      <alignment horizontal="center"/>
    </xf>
    <xf numFmtId="0" fontId="0" fillId="3" borderId="0" xfId="0" applyFill="1" applyBorder="1" applyAlignment="1"/>
    <xf numFmtId="0" fontId="0" fillId="3" borderId="0" xfId="0" applyFill="1" applyAlignment="1"/>
    <xf numFmtId="0" fontId="0" fillId="3" borderId="0" xfId="0" applyFill="1" applyAlignment="1">
      <alignment wrapText="1"/>
    </xf>
    <xf numFmtId="0" fontId="0" fillId="3" borderId="2" xfId="0" applyFill="1" applyBorder="1" applyAlignment="1"/>
    <xf numFmtId="0" fontId="8" fillId="3" borderId="0" xfId="0" applyFont="1" applyFill="1"/>
    <xf numFmtId="165" fontId="6" fillId="3" borderId="0" xfId="0" applyNumberFormat="1" applyFont="1" applyFill="1" applyBorder="1" applyAlignment="1"/>
    <xf numFmtId="0" fontId="0" fillId="3" borderId="0" xfId="0" applyFont="1" applyFill="1" applyAlignment="1"/>
    <xf numFmtId="0" fontId="5" fillId="3" borderId="0" xfId="0" applyFont="1" applyFill="1" applyAlignment="1"/>
    <xf numFmtId="0" fontId="0" fillId="3" borderId="4" xfId="0" applyFill="1" applyBorder="1" applyAlignment="1"/>
    <xf numFmtId="0" fontId="0" fillId="3" borderId="6" xfId="0" applyFill="1" applyBorder="1" applyAlignment="1"/>
    <xf numFmtId="165" fontId="0" fillId="3" borderId="0" xfId="0" applyNumberFormat="1" applyFill="1" applyBorder="1" applyAlignment="1"/>
    <xf numFmtId="0" fontId="0" fillId="4" borderId="1" xfId="0" applyFill="1" applyBorder="1" applyAlignment="1"/>
    <xf numFmtId="0" fontId="0" fillId="3" borderId="0" xfId="0" applyFont="1" applyFill="1" applyBorder="1" applyAlignment="1">
      <alignment horizontal="center" wrapText="1"/>
    </xf>
    <xf numFmtId="164" fontId="0" fillId="3" borderId="0" xfId="0" applyNumberFormat="1" applyFont="1" applyFill="1" applyBorder="1"/>
    <xf numFmtId="0" fontId="0" fillId="3" borderId="0" xfId="0" applyFill="1" applyAlignment="1">
      <alignment wrapText="1"/>
    </xf>
    <xf numFmtId="0" fontId="0" fillId="0" borderId="4" xfId="0" applyBorder="1" applyAlignment="1"/>
    <xf numFmtId="0" fontId="12" fillId="3" borderId="0" xfId="1" applyFill="1"/>
    <xf numFmtId="0" fontId="13" fillId="3" borderId="0" xfId="0" applyFont="1" applyFill="1"/>
    <xf numFmtId="0" fontId="14" fillId="3" borderId="0" xfId="0" applyFont="1" applyFill="1"/>
    <xf numFmtId="0" fontId="7" fillId="3" borderId="0" xfId="0" applyFont="1" applyFill="1"/>
    <xf numFmtId="0" fontId="11" fillId="3" borderId="0" xfId="0" applyFont="1" applyFill="1"/>
    <xf numFmtId="0" fontId="11" fillId="3" borderId="0" xfId="0" applyFont="1" applyFill="1" applyAlignment="1"/>
    <xf numFmtId="0" fontId="0" fillId="3" borderId="0" xfId="0" applyFill="1" applyAlignment="1">
      <alignment vertical="top"/>
    </xf>
    <xf numFmtId="0" fontId="15" fillId="3" borderId="0" xfId="0" applyFont="1" applyFill="1" applyBorder="1" applyAlignment="1"/>
    <xf numFmtId="0" fontId="15" fillId="3" borderId="0" xfId="0" applyFont="1" applyFill="1" applyAlignment="1"/>
    <xf numFmtId="0" fontId="13" fillId="3" borderId="0" xfId="0" applyFont="1" applyFill="1" applyBorder="1" applyAlignment="1">
      <alignment wrapText="1"/>
    </xf>
    <xf numFmtId="0" fontId="0" fillId="3" borderId="0" xfId="0" applyFill="1" applyBorder="1" applyAlignment="1">
      <alignment wrapText="1"/>
    </xf>
    <xf numFmtId="0" fontId="0" fillId="3" borderId="0" xfId="0" applyNumberFormat="1" applyFill="1" applyBorder="1" applyAlignment="1">
      <alignment wrapText="1"/>
    </xf>
    <xf numFmtId="0" fontId="0" fillId="2" borderId="0" xfId="0" applyFill="1" applyAlignment="1"/>
    <xf numFmtId="164" fontId="0" fillId="3" borderId="1" xfId="0" applyNumberFormat="1" applyFill="1" applyBorder="1"/>
    <xf numFmtId="0" fontId="0" fillId="3" borderId="1" xfId="0" applyFill="1" applyBorder="1" applyAlignment="1">
      <alignment vertical="top"/>
    </xf>
    <xf numFmtId="0" fontId="0" fillId="3" borderId="14" xfId="0" applyFont="1" applyFill="1" applyBorder="1"/>
    <xf numFmtId="0" fontId="0" fillId="3" borderId="15" xfId="0" applyFont="1" applyFill="1" applyBorder="1"/>
    <xf numFmtId="0" fontId="0" fillId="3" borderId="19" xfId="0" applyFont="1" applyFill="1" applyBorder="1"/>
    <xf numFmtId="0" fontId="0" fillId="3" borderId="6" xfId="0" applyFont="1" applyFill="1" applyBorder="1"/>
    <xf numFmtId="0" fontId="0" fillId="3" borderId="20" xfId="0" applyFont="1" applyFill="1" applyBorder="1"/>
    <xf numFmtId="0" fontId="4" fillId="3" borderId="1" xfId="0" applyFont="1" applyFill="1" applyBorder="1" applyAlignment="1">
      <alignment wrapText="1"/>
    </xf>
    <xf numFmtId="0" fontId="0" fillId="3" borderId="0" xfId="0" applyFont="1" applyFill="1" applyBorder="1" applyAlignment="1">
      <alignment horizontal="center"/>
    </xf>
    <xf numFmtId="0" fontId="19" fillId="3" borderId="1" xfId="0" applyFont="1" applyFill="1" applyBorder="1"/>
    <xf numFmtId="0" fontId="5" fillId="3" borderId="1" xfId="0" applyFont="1" applyFill="1" applyBorder="1"/>
    <xf numFmtId="0" fontId="4" fillId="3" borderId="0" xfId="0" applyFont="1" applyFill="1" applyBorder="1" applyAlignment="1"/>
    <xf numFmtId="0" fontId="0" fillId="0" borderId="14" xfId="0" applyFont="1" applyFill="1" applyBorder="1"/>
    <xf numFmtId="0" fontId="4" fillId="3" borderId="16" xfId="0" applyFont="1" applyFill="1" applyBorder="1" applyAlignment="1"/>
    <xf numFmtId="0" fontId="0" fillId="3" borderId="16" xfId="0" applyFont="1" applyFill="1" applyBorder="1" applyAlignment="1">
      <alignment vertical="top"/>
    </xf>
    <xf numFmtId="0" fontId="0" fillId="0" borderId="14" xfId="0" applyFont="1" applyFill="1" applyBorder="1" applyAlignment="1">
      <alignment wrapText="1"/>
    </xf>
    <xf numFmtId="0" fontId="20" fillId="3" borderId="0" xfId="0" applyFont="1" applyFill="1"/>
    <xf numFmtId="0" fontId="5" fillId="3" borderId="0" xfId="0" applyFont="1" applyFill="1"/>
    <xf numFmtId="0" fontId="4" fillId="3" borderId="0" xfId="0" applyFont="1" applyFill="1" applyBorder="1" applyAlignment="1">
      <alignment horizontal="left"/>
    </xf>
    <xf numFmtId="0" fontId="0" fillId="3" borderId="1" xfId="0" applyFont="1" applyFill="1" applyBorder="1" applyAlignment="1">
      <alignment horizontal="center" wrapText="1"/>
    </xf>
    <xf numFmtId="0" fontId="0" fillId="3" borderId="17" xfId="0" applyFont="1" applyFill="1" applyBorder="1" applyAlignment="1">
      <alignment horizontal="center" wrapText="1"/>
    </xf>
    <xf numFmtId="0" fontId="10" fillId="3" borderId="0" xfId="0" applyFont="1" applyFill="1" applyAlignment="1">
      <alignment horizontal="left"/>
    </xf>
    <xf numFmtId="0" fontId="10"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1" xfId="0" applyFont="1" applyFill="1" applyBorder="1" applyAlignment="1">
      <alignment horizontal="center"/>
    </xf>
    <xf numFmtId="0" fontId="0" fillId="3" borderId="0" xfId="0" applyFill="1" applyAlignment="1">
      <alignment horizontal="left"/>
    </xf>
    <xf numFmtId="0" fontId="0" fillId="3" borderId="11" xfId="0" applyFill="1" applyBorder="1" applyAlignment="1">
      <alignment horizontal="left"/>
    </xf>
    <xf numFmtId="0" fontId="4" fillId="3" borderId="0" xfId="0" applyFont="1" applyFill="1" applyBorder="1" applyAlignment="1">
      <alignment horizontal="center"/>
    </xf>
    <xf numFmtId="0" fontId="0" fillId="3" borderId="21" xfId="0" applyFont="1" applyFill="1" applyBorder="1"/>
    <xf numFmtId="0" fontId="0" fillId="3" borderId="18" xfId="0" applyFont="1" applyFill="1" applyBorder="1"/>
    <xf numFmtId="0" fontId="4" fillId="3" borderId="16" xfId="0" applyFont="1" applyFill="1" applyBorder="1" applyAlignment="1">
      <alignment horizontal="left" wrapText="1"/>
    </xf>
    <xf numFmtId="0" fontId="4" fillId="3" borderId="17" xfId="0" applyFont="1" applyFill="1" applyBorder="1" applyAlignment="1">
      <alignment horizontal="left" wrapText="1"/>
    </xf>
    <xf numFmtId="0" fontId="4" fillId="3" borderId="14" xfId="0" applyFont="1" applyFill="1" applyBorder="1" applyAlignment="1">
      <alignment horizontal="center"/>
    </xf>
    <xf numFmtId="0" fontId="0" fillId="3" borderId="0" xfId="0" applyFont="1" applyFill="1" applyBorder="1" applyAlignment="1"/>
    <xf numFmtId="0" fontId="4" fillId="3" borderId="16" xfId="0" applyFont="1" applyFill="1" applyBorder="1" applyAlignment="1">
      <alignment horizontal="left"/>
    </xf>
    <xf numFmtId="0" fontId="0" fillId="5"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23" xfId="0" applyFont="1" applyBorder="1" applyAlignment="1">
      <alignment horizontal="left" vertical="top" wrapText="1"/>
    </xf>
    <xf numFmtId="0" fontId="0" fillId="3" borderId="23" xfId="0" applyFont="1" applyFill="1" applyBorder="1" applyAlignment="1">
      <alignment horizontal="left" vertical="top" wrapText="1"/>
    </xf>
    <xf numFmtId="0" fontId="0" fillId="5" borderId="23" xfId="0" applyFont="1" applyFill="1" applyBorder="1" applyAlignment="1">
      <alignment horizontal="left" vertical="top" wrapText="1"/>
    </xf>
    <xf numFmtId="165" fontId="0" fillId="3" borderId="15" xfId="0" applyNumberFormat="1" applyFill="1" applyBorder="1" applyAlignment="1"/>
    <xf numFmtId="0" fontId="0" fillId="3" borderId="20" xfId="0" applyFill="1" applyBorder="1" applyAlignment="1"/>
    <xf numFmtId="0" fontId="0" fillId="3" borderId="15" xfId="0" applyFill="1" applyBorder="1" applyAlignment="1"/>
    <xf numFmtId="0" fontId="4" fillId="3" borderId="22" xfId="0" applyFont="1" applyFill="1" applyBorder="1" applyAlignment="1">
      <alignment horizontal="left"/>
    </xf>
    <xf numFmtId="0" fontId="0" fillId="3" borderId="1" xfId="0" applyFont="1" applyFill="1" applyBorder="1" applyAlignment="1">
      <alignment wrapText="1"/>
    </xf>
    <xf numFmtId="0" fontId="0" fillId="3" borderId="2" xfId="0" applyFont="1" applyFill="1" applyBorder="1" applyAlignment="1">
      <alignment horizontal="left" vertical="top"/>
    </xf>
    <xf numFmtId="0" fontId="0" fillId="3" borderId="2" xfId="0" applyFont="1" applyFill="1" applyBorder="1" applyAlignment="1">
      <alignment horizontal="center"/>
    </xf>
    <xf numFmtId="0" fontId="0" fillId="3" borderId="7" xfId="0" applyFont="1" applyFill="1" applyBorder="1" applyAlignment="1">
      <alignment horizontal="center" wrapText="1"/>
    </xf>
    <xf numFmtId="0" fontId="0" fillId="3" borderId="9" xfId="0" applyFont="1" applyFill="1" applyBorder="1" applyAlignment="1">
      <alignment horizontal="center" wrapText="1"/>
    </xf>
    <xf numFmtId="0" fontId="0" fillId="3" borderId="10" xfId="0" applyFont="1" applyFill="1" applyBorder="1" applyAlignment="1">
      <alignment horizontal="center" wrapText="1"/>
    </xf>
    <xf numFmtId="0" fontId="0" fillId="3" borderId="3" xfId="0" applyFont="1" applyFill="1" applyBorder="1" applyAlignment="1">
      <alignment horizontal="center" wrapText="1"/>
    </xf>
    <xf numFmtId="0" fontId="0" fillId="3" borderId="11" xfId="0" applyFont="1" applyFill="1" applyBorder="1" applyAlignment="1">
      <alignment horizontal="center" wrapText="1"/>
    </xf>
    <xf numFmtId="0" fontId="0" fillId="3" borderId="8"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4" fillId="3" borderId="9" xfId="0" applyFont="1" applyFill="1" applyBorder="1"/>
    <xf numFmtId="0" fontId="4" fillId="3" borderId="10" xfId="0" applyFont="1" applyFill="1" applyBorder="1"/>
    <xf numFmtId="0" fontId="0" fillId="3" borderId="11" xfId="0" applyFont="1" applyFill="1" applyBorder="1"/>
    <xf numFmtId="0" fontId="0" fillId="3" borderId="12" xfId="0" applyFont="1" applyFill="1" applyBorder="1"/>
    <xf numFmtId="0" fontId="0" fillId="3" borderId="13" xfId="0" applyFont="1" applyFill="1" applyBorder="1"/>
    <xf numFmtId="0" fontId="4" fillId="3" borderId="17" xfId="0" applyFont="1" applyFill="1" applyBorder="1"/>
    <xf numFmtId="0" fontId="18" fillId="0" borderId="7" xfId="0" applyFont="1" applyBorder="1" applyAlignment="1">
      <alignment horizontal="left" wrapText="1"/>
    </xf>
    <xf numFmtId="0" fontId="4" fillId="3" borderId="3" xfId="0" applyFont="1" applyFill="1" applyBorder="1"/>
    <xf numFmtId="0" fontId="4" fillId="3" borderId="8" xfId="0" applyFont="1" applyFill="1" applyBorder="1"/>
    <xf numFmtId="0" fontId="4" fillId="0" borderId="17" xfId="0" applyFont="1" applyFill="1" applyBorder="1"/>
    <xf numFmtId="0" fontId="4" fillId="3" borderId="24" xfId="0" applyFont="1" applyFill="1" applyBorder="1" applyAlignment="1"/>
    <xf numFmtId="0" fontId="0" fillId="3" borderId="2" xfId="0" applyFont="1" applyFill="1" applyBorder="1" applyAlignment="1">
      <alignment horizontal="left" vertical="top" wrapText="1"/>
    </xf>
    <xf numFmtId="0" fontId="21" fillId="5" borderId="1" xfId="0" applyFont="1" applyFill="1" applyBorder="1" applyAlignment="1">
      <alignment wrapText="1"/>
    </xf>
    <xf numFmtId="0" fontId="0" fillId="3" borderId="0" xfId="0" applyFont="1" applyFill="1" applyBorder="1" applyAlignment="1">
      <alignment vertical="top" wrapText="1"/>
    </xf>
    <xf numFmtId="0" fontId="0" fillId="3" borderId="0" xfId="0" applyFont="1" applyFill="1" applyBorder="1" applyAlignment="1">
      <alignment vertical="top"/>
    </xf>
    <xf numFmtId="0" fontId="0" fillId="3" borderId="23" xfId="0" applyFill="1" applyBorder="1"/>
    <xf numFmtId="0" fontId="4" fillId="3" borderId="23" xfId="0" applyFont="1" applyFill="1" applyBorder="1"/>
    <xf numFmtId="0" fontId="4" fillId="0" borderId="1" xfId="0" applyFont="1" applyFill="1" applyBorder="1" applyAlignment="1">
      <alignment horizontal="center"/>
    </xf>
    <xf numFmtId="0" fontId="6" fillId="3" borderId="0" xfId="0" applyFont="1" applyFill="1" applyBorder="1" applyAlignment="1"/>
    <xf numFmtId="0" fontId="0" fillId="3" borderId="2" xfId="0" applyFont="1" applyFill="1" applyBorder="1" applyAlignment="1">
      <alignment horizontal="left" vertical="top"/>
    </xf>
    <xf numFmtId="0" fontId="0" fillId="3" borderId="1" xfId="0" applyFont="1" applyFill="1" applyBorder="1" applyAlignment="1">
      <alignment horizontal="left" vertical="top"/>
    </xf>
    <xf numFmtId="0" fontId="4" fillId="3" borderId="12" xfId="0" applyFont="1" applyFill="1" applyBorder="1" applyAlignment="1">
      <alignment horizontal="center"/>
    </xf>
    <xf numFmtId="0" fontId="0" fillId="0" borderId="2" xfId="0" applyFont="1" applyBorder="1" applyAlignment="1">
      <alignment horizontal="left"/>
    </xf>
    <xf numFmtId="0" fontId="22" fillId="0" borderId="0" xfId="0" applyFont="1"/>
    <xf numFmtId="164" fontId="0" fillId="3" borderId="0" xfId="0" applyNumberFormat="1" applyFill="1"/>
    <xf numFmtId="0" fontId="0" fillId="3" borderId="16" xfId="0" applyFont="1" applyFill="1" applyBorder="1" applyAlignment="1">
      <alignment vertical="center"/>
    </xf>
    <xf numFmtId="0" fontId="0" fillId="3" borderId="16" xfId="0" applyFont="1" applyFill="1" applyBorder="1" applyAlignment="1">
      <alignment horizontal="center" vertical="center"/>
    </xf>
    <xf numFmtId="0" fontId="0" fillId="3" borderId="16" xfId="0" applyFont="1" applyFill="1" applyBorder="1" applyAlignment="1">
      <alignment horizontal="center"/>
    </xf>
    <xf numFmtId="4" fontId="4" fillId="3" borderId="0" xfId="0" applyNumberFormat="1" applyFont="1" applyFill="1" applyBorder="1"/>
    <xf numFmtId="0" fontId="0" fillId="3" borderId="25" xfId="0" applyFont="1" applyFill="1" applyBorder="1" applyAlignment="1">
      <alignment vertical="top"/>
    </xf>
    <xf numFmtId="0" fontId="0" fillId="3" borderId="26" xfId="0" applyFont="1" applyFill="1" applyBorder="1" applyAlignment="1">
      <alignment horizontal="center" wrapText="1"/>
    </xf>
    <xf numFmtId="0" fontId="23" fillId="3" borderId="0" xfId="0" applyFont="1" applyFill="1"/>
    <xf numFmtId="0" fontId="0" fillId="3" borderId="2" xfId="0" applyFont="1" applyFill="1" applyBorder="1" applyAlignment="1">
      <alignment horizontal="left" vertical="top" wrapText="1"/>
    </xf>
    <xf numFmtId="0" fontId="0" fillId="3" borderId="2" xfId="0" applyFont="1" applyFill="1" applyBorder="1" applyAlignment="1">
      <alignment horizontal="left" vertical="top"/>
    </xf>
    <xf numFmtId="164" fontId="9" fillId="3" borderId="0" xfId="0" applyNumberFormat="1" applyFont="1" applyFill="1" applyBorder="1" applyAlignment="1">
      <alignment vertical="top" wrapText="1"/>
    </xf>
    <xf numFmtId="0" fontId="24" fillId="0" borderId="0" xfId="0" applyFont="1"/>
    <xf numFmtId="0" fontId="4" fillId="0" borderId="1" xfId="0" applyFont="1" applyBorder="1"/>
    <xf numFmtId="0" fontId="0" fillId="3" borderId="2" xfId="0" applyFont="1" applyFill="1" applyBorder="1" applyAlignment="1">
      <alignment horizontal="left"/>
    </xf>
    <xf numFmtId="0" fontId="0" fillId="3" borderId="2" xfId="0" applyFont="1" applyFill="1" applyBorder="1" applyAlignment="1">
      <alignment vertical="top"/>
    </xf>
    <xf numFmtId="0" fontId="0" fillId="0" borderId="2" xfId="0" applyFont="1" applyBorder="1" applyAlignment="1">
      <alignment horizontal="left" vertical="center"/>
    </xf>
    <xf numFmtId="0" fontId="0" fillId="0" borderId="2" xfId="0" applyFont="1" applyBorder="1" applyAlignment="1">
      <alignment horizontal="left" vertical="center" wrapText="1"/>
    </xf>
    <xf numFmtId="0" fontId="0" fillId="0" borderId="1" xfId="0" applyFont="1" applyFill="1" applyBorder="1" applyAlignment="1">
      <alignment horizontal="left" wrapText="1"/>
    </xf>
    <xf numFmtId="0" fontId="0" fillId="0" borderId="1" xfId="0" applyFont="1" applyFill="1" applyBorder="1" applyAlignment="1">
      <alignment wrapText="1"/>
    </xf>
    <xf numFmtId="0" fontId="0" fillId="0" borderId="27" xfId="0" applyFont="1" applyFill="1" applyBorder="1" applyAlignment="1">
      <alignment wrapText="1"/>
    </xf>
    <xf numFmtId="0" fontId="0" fillId="3" borderId="25" xfId="0" applyFont="1" applyFill="1" applyBorder="1" applyAlignment="1">
      <alignment horizontal="center"/>
    </xf>
    <xf numFmtId="0" fontId="0" fillId="3" borderId="27" xfId="0" applyFont="1" applyFill="1" applyBorder="1" applyAlignment="1">
      <alignment horizontal="center"/>
    </xf>
    <xf numFmtId="0" fontId="0" fillId="0" borderId="2" xfId="0" applyFont="1" applyBorder="1" applyAlignment="1">
      <alignment horizontal="left" wrapText="1"/>
    </xf>
    <xf numFmtId="0" fontId="0" fillId="0" borderId="2" xfId="0" applyFont="1" applyBorder="1" applyAlignment="1">
      <alignment horizontal="left" vertical="top" wrapText="1"/>
    </xf>
    <xf numFmtId="0" fontId="0" fillId="3" borderId="1" xfId="0" applyFont="1" applyFill="1" applyBorder="1"/>
    <xf numFmtId="0" fontId="0" fillId="3" borderId="1" xfId="0" applyFont="1" applyFill="1" applyBorder="1"/>
    <xf numFmtId="0" fontId="0" fillId="0" borderId="0" xfId="0" applyFill="1"/>
    <xf numFmtId="0" fontId="27" fillId="0" borderId="0" xfId="0" applyFont="1"/>
    <xf numFmtId="164" fontId="9" fillId="3" borderId="18" xfId="0" applyNumberFormat="1" applyFont="1" applyFill="1" applyBorder="1" applyAlignment="1"/>
    <xf numFmtId="164" fontId="9" fillId="0" borderId="0" xfId="0" applyNumberFormat="1" applyFont="1" applyAlignment="1"/>
    <xf numFmtId="0" fontId="28" fillId="0" borderId="0" xfId="0" applyFont="1" applyAlignment="1">
      <alignment horizontal="left" vertical="center" indent="1"/>
    </xf>
    <xf numFmtId="0" fontId="28" fillId="0" borderId="0" xfId="0" applyFont="1"/>
    <xf numFmtId="0" fontId="2" fillId="0" borderId="0" xfId="0" applyFont="1" applyAlignment="1">
      <alignment horizontal="left" vertical="center" indent="1"/>
    </xf>
    <xf numFmtId="164" fontId="0" fillId="3" borderId="0" xfId="0" applyNumberFormat="1" applyFill="1"/>
    <xf numFmtId="165" fontId="29" fillId="3" borderId="1" xfId="0" applyNumberFormat="1" applyFont="1" applyFill="1" applyBorder="1"/>
    <xf numFmtId="165" fontId="29" fillId="3" borderId="1" xfId="0" applyNumberFormat="1" applyFont="1" applyFill="1" applyBorder="1"/>
    <xf numFmtId="165" fontId="29" fillId="3" borderId="1" xfId="0" applyNumberFormat="1" applyFont="1" applyFill="1" applyBorder="1"/>
    <xf numFmtId="165" fontId="29" fillId="3" borderId="1" xfId="0" applyNumberFormat="1" applyFont="1" applyFill="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5" fontId="29" fillId="0" borderId="1" xfId="0" applyNumberFormat="1" applyFont="1" applyBorder="1"/>
    <xf numFmtId="165" fontId="29" fillId="0" borderId="1" xfId="0" applyNumberFormat="1" applyFont="1" applyBorder="1"/>
    <xf numFmtId="165" fontId="29" fillId="3" borderId="1" xfId="0" applyNumberFormat="1" applyFont="1" applyFill="1" applyBorder="1"/>
    <xf numFmtId="165" fontId="29" fillId="0" borderId="1" xfId="0" applyNumberFormat="1" applyFont="1" applyBorder="1"/>
    <xf numFmtId="164" fontId="0" fillId="3" borderId="1" xfId="0" applyNumberFormat="1" applyFont="1" applyFill="1" applyBorder="1"/>
    <xf numFmtId="164" fontId="0" fillId="0" borderId="1" xfId="0" applyNumberFormat="1" applyFill="1" applyBorder="1"/>
    <xf numFmtId="0" fontId="0" fillId="0" borderId="1" xfId="0" applyFill="1" applyBorder="1"/>
    <xf numFmtId="0" fontId="4" fillId="0" borderId="1" xfId="0" applyFont="1" applyFill="1" applyBorder="1" applyAlignment="1">
      <alignment wrapText="1"/>
    </xf>
    <xf numFmtId="164" fontId="0" fillId="0" borderId="1" xfId="0" applyNumberFormat="1" applyFill="1" applyBorder="1"/>
    <xf numFmtId="164" fontId="0" fillId="0" borderId="1" xfId="0" applyNumberFormat="1" applyFill="1" applyBorder="1"/>
    <xf numFmtId="0" fontId="4" fillId="0" borderId="1" xfId="0" applyFont="1" applyFill="1" applyBorder="1" applyAlignment="1">
      <alignment wrapText="1"/>
    </xf>
    <xf numFmtId="164" fontId="0" fillId="0" borderId="1" xfId="0" applyNumberFormat="1" applyFill="1" applyBorder="1"/>
    <xf numFmtId="0" fontId="0" fillId="3" borderId="0" xfId="0" applyFill="1"/>
    <xf numFmtId="164" fontId="0" fillId="3" borderId="1" xfId="0" applyNumberFormat="1" applyFont="1" applyFill="1" applyBorder="1"/>
    <xf numFmtId="164" fontId="0" fillId="3" borderId="1" xfId="0" applyNumberFormat="1" applyFill="1" applyBorder="1"/>
    <xf numFmtId="164" fontId="0" fillId="3" borderId="0" xfId="0" applyNumberFormat="1" applyFill="1"/>
    <xf numFmtId="0" fontId="4" fillId="0" borderId="1" xfId="0" applyFont="1" applyBorder="1" applyAlignment="1">
      <alignment wrapText="1"/>
    </xf>
    <xf numFmtId="164" fontId="0" fillId="0" borderId="1" xfId="0" applyNumberFormat="1" applyBorder="1"/>
    <xf numFmtId="164" fontId="0" fillId="3" borderId="1" xfId="0" applyNumberFormat="1" applyFont="1" applyFill="1" applyBorder="1"/>
    <xf numFmtId="164" fontId="0" fillId="3" borderId="1" xfId="0" applyNumberFormat="1" applyFill="1" applyBorder="1"/>
    <xf numFmtId="164" fontId="0" fillId="0" borderId="1" xfId="0" applyNumberFormat="1" applyBorder="1"/>
    <xf numFmtId="0" fontId="0" fillId="3" borderId="0" xfId="0" applyFill="1"/>
    <xf numFmtId="0" fontId="4" fillId="3" borderId="1" xfId="0" applyFont="1" applyFill="1" applyBorder="1"/>
    <xf numFmtId="0" fontId="0" fillId="3" borderId="1" xfId="0" applyFill="1" applyBorder="1"/>
    <xf numFmtId="0" fontId="0" fillId="3" borderId="0" xfId="0" applyFill="1" applyBorder="1"/>
    <xf numFmtId="0" fontId="0" fillId="3" borderId="0" xfId="0" applyFont="1" applyFill="1" applyBorder="1"/>
    <xf numFmtId="164" fontId="4" fillId="3" borderId="0" xfId="0" applyNumberFormat="1" applyFont="1" applyFill="1" applyBorder="1"/>
    <xf numFmtId="164" fontId="0" fillId="3" borderId="1" xfId="0" applyNumberFormat="1" applyFill="1" applyBorder="1"/>
    <xf numFmtId="164" fontId="0" fillId="3" borderId="0" xfId="0" applyNumberFormat="1" applyFill="1"/>
    <xf numFmtId="0" fontId="4" fillId="0" borderId="1" xfId="0" applyFont="1" applyBorder="1"/>
    <xf numFmtId="164" fontId="0" fillId="0" borderId="1" xfId="0" applyNumberFormat="1" applyBorder="1"/>
    <xf numFmtId="164" fontId="0" fillId="3" borderId="0" xfId="0" applyNumberFormat="1" applyFill="1" applyBorder="1"/>
    <xf numFmtId="0" fontId="1" fillId="3" borderId="0" xfId="2" applyFill="1" applyBorder="1"/>
    <xf numFmtId="164" fontId="0" fillId="0" borderId="0" xfId="0" applyNumberFormat="1" applyBorder="1"/>
    <xf numFmtId="0" fontId="4" fillId="3" borderId="0" xfId="2" applyFont="1" applyFill="1" applyBorder="1"/>
    <xf numFmtId="164" fontId="1" fillId="3" borderId="0" xfId="2" applyNumberFormat="1" applyFill="1" applyBorder="1"/>
    <xf numFmtId="164" fontId="1" fillId="3" borderId="1" xfId="2" applyNumberFormat="1" applyFill="1" applyBorder="1"/>
    <xf numFmtId="0" fontId="4" fillId="3" borderId="1" xfId="2" applyFont="1" applyFill="1" applyBorder="1" applyAlignment="1">
      <alignment wrapText="1"/>
    </xf>
    <xf numFmtId="0" fontId="4" fillId="3" borderId="1" xfId="2" applyFont="1" applyFill="1" applyBorder="1"/>
    <xf numFmtId="8" fontId="31" fillId="6" borderId="1" xfId="0" applyNumberFormat="1" applyFont="1" applyFill="1" applyBorder="1"/>
    <xf numFmtId="8" fontId="31" fillId="0" borderId="1" xfId="0" applyNumberFormat="1" applyFont="1" applyBorder="1"/>
    <xf numFmtId="0" fontId="0" fillId="3" borderId="0" xfId="0" applyFont="1" applyFill="1" applyBorder="1" applyAlignment="1">
      <alignment horizontal="center" vertical="top" wrapText="1"/>
    </xf>
    <xf numFmtId="0" fontId="13" fillId="3" borderId="0" xfId="0" applyFont="1" applyFill="1" applyBorder="1" applyAlignment="1">
      <alignment vertical="top" wrapText="1"/>
    </xf>
    <xf numFmtId="0" fontId="31" fillId="6" borderId="0" xfId="0" applyFont="1" applyFill="1" applyAlignment="1">
      <alignment wrapText="1"/>
    </xf>
    <xf numFmtId="0" fontId="26"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pplyAlignment="1">
      <alignment vertical="center" wrapText="1"/>
    </xf>
    <xf numFmtId="0" fontId="35" fillId="6" borderId="1" xfId="0" applyFont="1" applyFill="1" applyBorder="1" applyAlignment="1">
      <alignment horizontal="left" vertical="top" wrapText="1"/>
    </xf>
    <xf numFmtId="0" fontId="31" fillId="6" borderId="1" xfId="0" applyFont="1" applyFill="1" applyBorder="1" applyAlignment="1">
      <alignment wrapText="1"/>
    </xf>
    <xf numFmtId="0" fontId="35" fillId="6" borderId="1" xfId="0" applyFont="1" applyFill="1" applyBorder="1" applyAlignment="1">
      <alignment horizontal="left" wrapText="1"/>
    </xf>
    <xf numFmtId="0" fontId="0" fillId="3" borderId="1" xfId="0" applyFill="1" applyBorder="1" applyAlignment="1">
      <alignment horizontal="left"/>
    </xf>
    <xf numFmtId="0" fontId="30" fillId="0" borderId="1" xfId="0" applyFont="1" applyBorder="1" applyAlignment="1">
      <alignment vertical="center" wrapText="1"/>
    </xf>
    <xf numFmtId="164" fontId="1" fillId="0" borderId="1" xfId="2" applyNumberFormat="1" applyFill="1" applyBorder="1"/>
    <xf numFmtId="164" fontId="36" fillId="0" borderId="1" xfId="3" applyNumberFormat="1" applyFont="1" applyFill="1" applyBorder="1"/>
    <xf numFmtId="3" fontId="0" fillId="0" borderId="1" xfId="0" applyNumberFormat="1" applyBorder="1"/>
    <xf numFmtId="0" fontId="0" fillId="3" borderId="1" xfId="0" applyFont="1" applyFill="1" applyBorder="1" applyAlignment="1">
      <alignment horizontal="left" vertical="top" wrapText="1"/>
    </xf>
    <xf numFmtId="0" fontId="0" fillId="3" borderId="1" xfId="0" applyFont="1" applyFill="1" applyBorder="1" applyAlignment="1">
      <alignment horizontal="left"/>
    </xf>
    <xf numFmtId="0" fontId="0" fillId="3" borderId="2" xfId="0" applyFill="1" applyBorder="1" applyAlignment="1"/>
    <xf numFmtId="164" fontId="0" fillId="3" borderId="1" xfId="0" applyNumberFormat="1" applyFill="1" applyBorder="1" applyAlignment="1">
      <alignment wrapText="1"/>
    </xf>
    <xf numFmtId="0" fontId="26" fillId="0" borderId="2" xfId="0" applyFont="1" applyBorder="1" applyAlignment="1">
      <alignment vertical="center" wrapText="1"/>
    </xf>
    <xf numFmtId="164" fontId="0" fillId="3" borderId="2" xfId="0" applyNumberFormat="1" applyFill="1" applyBorder="1" applyAlignment="1">
      <alignment wrapText="1"/>
    </xf>
    <xf numFmtId="0" fontId="0" fillId="3" borderId="2" xfId="0" applyFill="1" applyBorder="1" applyAlignment="1">
      <alignment horizontal="left"/>
    </xf>
    <xf numFmtId="0" fontId="26" fillId="0" borderId="2" xfId="0" applyFont="1" applyFill="1" applyBorder="1" applyAlignment="1">
      <alignment vertical="center" wrapText="1"/>
    </xf>
    <xf numFmtId="0" fontId="37" fillId="8" borderId="3" xfId="0" applyFont="1" applyFill="1" applyBorder="1" applyAlignment="1">
      <alignment horizontal="left" vertical="top" wrapText="1"/>
    </xf>
    <xf numFmtId="0" fontId="37" fillId="8" borderId="3" xfId="0" applyFont="1" applyFill="1" applyBorder="1" applyAlignment="1">
      <alignment horizontal="left" wrapText="1"/>
    </xf>
    <xf numFmtId="0" fontId="0" fillId="3" borderId="1" xfId="0" applyFill="1" applyBorder="1" applyAlignment="1"/>
    <xf numFmtId="0" fontId="26" fillId="3" borderId="3" xfId="0" applyFont="1" applyFill="1" applyBorder="1" applyAlignment="1">
      <alignment vertical="center" wrapText="1"/>
    </xf>
    <xf numFmtId="0" fontId="0" fillId="0" borderId="2" xfId="0" applyFont="1" applyFill="1" applyBorder="1"/>
    <xf numFmtId="0" fontId="0" fillId="0" borderId="5" xfId="0" applyFont="1" applyFill="1" applyBorder="1"/>
    <xf numFmtId="0" fontId="0" fillId="0" borderId="4" xfId="0" applyFont="1" applyFill="1" applyBorder="1"/>
    <xf numFmtId="4" fontId="0" fillId="3" borderId="1" xfId="0" applyNumberFormat="1" applyFill="1" applyBorder="1" applyAlignment="1"/>
    <xf numFmtId="0" fontId="0" fillId="0" borderId="1" xfId="0" applyBorder="1" applyAlignment="1"/>
    <xf numFmtId="0" fontId="0" fillId="3" borderId="2" xfId="0" applyFont="1" applyFill="1" applyBorder="1" applyAlignment="1">
      <alignment wrapText="1"/>
    </xf>
    <xf numFmtId="0" fontId="0" fillId="3" borderId="4" xfId="0" applyFont="1" applyFill="1" applyBorder="1" applyAlignment="1">
      <alignment wrapText="1"/>
    </xf>
    <xf numFmtId="0" fontId="0" fillId="0" borderId="28" xfId="0" applyFont="1" applyFill="1" applyBorder="1"/>
    <xf numFmtId="0" fontId="0" fillId="0" borderId="29" xfId="0" applyFont="1" applyFill="1" applyBorder="1"/>
    <xf numFmtId="0" fontId="0" fillId="0" borderId="30" xfId="0" applyFont="1" applyFill="1" applyBorder="1"/>
    <xf numFmtId="0" fontId="0" fillId="3" borderId="1" xfId="0" applyFont="1" applyFill="1" applyBorder="1" applyAlignment="1">
      <alignment horizontal="left" vertical="top" wrapText="1"/>
    </xf>
    <xf numFmtId="0" fontId="0" fillId="3" borderId="1" xfId="0" applyFont="1" applyFill="1" applyBorder="1" applyAlignment="1">
      <alignment horizontal="left"/>
    </xf>
    <xf numFmtId="0" fontId="0" fillId="3" borderId="1" xfId="0" applyFont="1" applyFill="1" applyBorder="1" applyAlignment="1">
      <alignment vertical="top"/>
    </xf>
    <xf numFmtId="0" fontId="0" fillId="3" borderId="1" xfId="0" applyFont="1" applyFill="1" applyBorder="1" applyAlignment="1">
      <alignment horizontal="left" vertical="top"/>
    </xf>
    <xf numFmtId="0" fontId="0" fillId="3" borderId="2" xfId="0" applyFont="1" applyFill="1" applyBorder="1" applyAlignment="1">
      <alignment horizontal="left" vertical="top" wrapText="1"/>
    </xf>
    <xf numFmtId="0" fontId="0" fillId="3" borderId="5" xfId="0" applyFont="1" applyFill="1" applyBorder="1" applyAlignment="1">
      <alignment horizontal="left" vertical="top" wrapText="1"/>
    </xf>
    <xf numFmtId="0" fontId="0" fillId="3" borderId="4" xfId="0" applyFont="1" applyFill="1" applyBorder="1" applyAlignment="1">
      <alignment horizontal="left" vertical="top" wrapText="1"/>
    </xf>
    <xf numFmtId="4" fontId="6" fillId="3" borderId="0" xfId="0" applyNumberFormat="1" applyFont="1" applyFill="1" applyBorder="1" applyAlignment="1"/>
    <xf numFmtId="0" fontId="0" fillId="0" borderId="0" xfId="0" applyAlignment="1"/>
    <xf numFmtId="0" fontId="0" fillId="3" borderId="7" xfId="0" applyFont="1" applyFill="1" applyBorder="1" applyAlignment="1">
      <alignment horizontal="left" vertical="top" wrapText="1"/>
    </xf>
    <xf numFmtId="0" fontId="0" fillId="0" borderId="10" xfId="0" applyBorder="1" applyAlignment="1">
      <alignment horizontal="left" vertical="top"/>
    </xf>
    <xf numFmtId="0" fontId="0" fillId="0" borderId="3" xfId="0" applyBorder="1" applyAlignment="1">
      <alignment horizontal="left" vertical="top"/>
    </xf>
    <xf numFmtId="0" fontId="0" fillId="0" borderId="11"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0" borderId="1" xfId="0" applyFont="1" applyBorder="1" applyAlignment="1">
      <alignment horizontal="left" vertical="center"/>
    </xf>
    <xf numFmtId="0" fontId="0" fillId="0" borderId="27" xfId="0" applyFont="1" applyBorder="1" applyAlignment="1">
      <alignment horizontal="left" vertical="center" wrapText="1"/>
    </xf>
    <xf numFmtId="0" fontId="0" fillId="3" borderId="2"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left" vertical="top"/>
    </xf>
    <xf numFmtId="0" fontId="13" fillId="3" borderId="2" xfId="0" applyFont="1" applyFill="1" applyBorder="1" applyAlignment="1">
      <alignment vertical="top" wrapText="1"/>
    </xf>
    <xf numFmtId="0" fontId="13" fillId="3" borderId="5" xfId="0" applyFont="1" applyFill="1" applyBorder="1" applyAlignment="1">
      <alignment vertical="top" wrapText="1"/>
    </xf>
    <xf numFmtId="0" fontId="13" fillId="3" borderId="4" xfId="0" applyFont="1" applyFill="1" applyBorder="1" applyAlignment="1">
      <alignment vertical="top" wrapText="1"/>
    </xf>
    <xf numFmtId="0" fontId="13" fillId="3" borderId="7" xfId="0" applyFont="1" applyFill="1" applyBorder="1" applyAlignment="1">
      <alignment vertical="top" wrapText="1"/>
    </xf>
    <xf numFmtId="0" fontId="13" fillId="3" borderId="9" xfId="0" applyFont="1" applyFill="1" applyBorder="1" applyAlignment="1">
      <alignment vertical="top" wrapText="1"/>
    </xf>
    <xf numFmtId="0" fontId="13" fillId="3" borderId="10" xfId="0" applyFont="1" applyFill="1" applyBorder="1" applyAlignment="1">
      <alignment vertical="top" wrapText="1"/>
    </xf>
    <xf numFmtId="0" fontId="13" fillId="3" borderId="3" xfId="0" applyFont="1" applyFill="1" applyBorder="1" applyAlignment="1">
      <alignment vertical="top" wrapText="1"/>
    </xf>
    <xf numFmtId="0" fontId="13" fillId="3" borderId="0" xfId="0" applyFont="1" applyFill="1" applyBorder="1" applyAlignment="1">
      <alignment vertical="top" wrapText="1"/>
    </xf>
    <xf numFmtId="0" fontId="13" fillId="3" borderId="11" xfId="0" applyFont="1" applyFill="1" applyBorder="1" applyAlignment="1">
      <alignment vertical="top" wrapText="1"/>
    </xf>
    <xf numFmtId="0" fontId="13" fillId="3" borderId="8" xfId="0" applyFont="1" applyFill="1" applyBorder="1" applyAlignment="1">
      <alignment vertical="top" wrapText="1"/>
    </xf>
    <xf numFmtId="0" fontId="13" fillId="3" borderId="12" xfId="0" applyFont="1" applyFill="1" applyBorder="1" applyAlignment="1">
      <alignment vertical="top" wrapText="1"/>
    </xf>
    <xf numFmtId="0" fontId="13" fillId="3" borderId="13" xfId="0" applyFont="1" applyFill="1" applyBorder="1" applyAlignment="1">
      <alignment vertical="top" wrapText="1"/>
    </xf>
    <xf numFmtId="0" fontId="4" fillId="3" borderId="22" xfId="0" applyFont="1" applyFill="1" applyBorder="1" applyAlignment="1">
      <alignment horizontal="left"/>
    </xf>
    <xf numFmtId="0" fontId="4" fillId="3" borderId="14" xfId="0" applyFont="1" applyFill="1" applyBorder="1" applyAlignment="1">
      <alignment horizontal="left"/>
    </xf>
    <xf numFmtId="0" fontId="4" fillId="3" borderId="1" xfId="0" applyFont="1" applyFill="1" applyBorder="1" applyAlignment="1">
      <alignment horizontal="left" wrapText="1"/>
    </xf>
    <xf numFmtId="0" fontId="4" fillId="3" borderId="1" xfId="0" applyFont="1" applyFill="1" applyBorder="1" applyAlignment="1">
      <alignment horizontal="center"/>
    </xf>
    <xf numFmtId="0" fontId="0" fillId="3" borderId="0" xfId="0" applyFill="1"/>
    <xf numFmtId="0" fontId="0" fillId="0" borderId="11" xfId="0" applyBorder="1"/>
    <xf numFmtId="0" fontId="0" fillId="3" borderId="1" xfId="0" applyFont="1" applyFill="1" applyBorder="1" applyAlignment="1">
      <alignment horizontal="center" vertical="top" wrapText="1"/>
    </xf>
    <xf numFmtId="0" fontId="0" fillId="0" borderId="1" xfId="0" applyBorder="1" applyAlignment="1">
      <alignment horizontal="center" vertical="top" wrapText="1"/>
    </xf>
    <xf numFmtId="0" fontId="4" fillId="3" borderId="2" xfId="0" applyFont="1" applyFill="1" applyBorder="1" applyAlignment="1">
      <alignment horizont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0" fillId="3" borderId="1" xfId="0" applyFill="1" applyBorder="1" applyAlignment="1">
      <alignment horizontal="center"/>
    </xf>
    <xf numFmtId="0" fontId="0" fillId="3" borderId="23" xfId="0" applyFont="1" applyFill="1" applyBorder="1" applyAlignment="1">
      <alignment horizontal="left" vertical="top"/>
    </xf>
    <xf numFmtId="0" fontId="3" fillId="3" borderId="2" xfId="0" applyFont="1" applyFill="1" applyBorder="1" applyAlignment="1">
      <alignment horizontal="left" vertical="top" wrapText="1"/>
    </xf>
    <xf numFmtId="0" fontId="0" fillId="0" borderId="4" xfId="0" applyBorder="1" applyAlignment="1">
      <alignment wrapText="1"/>
    </xf>
    <xf numFmtId="0" fontId="4" fillId="3" borderId="1" xfId="0" applyFont="1" applyFill="1" applyBorder="1"/>
    <xf numFmtId="0" fontId="0" fillId="3" borderId="1" xfId="0" applyFont="1" applyFill="1" applyBorder="1"/>
    <xf numFmtId="0" fontId="0" fillId="0" borderId="2" xfId="0" applyFont="1" applyBorder="1" applyAlignment="1"/>
    <xf numFmtId="0" fontId="0" fillId="0" borderId="5" xfId="0" applyFont="1" applyBorder="1" applyAlignment="1"/>
    <xf numFmtId="0" fontId="0" fillId="0" borderId="4" xfId="0" applyFont="1" applyBorder="1" applyAlignment="1"/>
    <xf numFmtId="0" fontId="0" fillId="0" borderId="2" xfId="0" applyFont="1" applyBorder="1" applyAlignment="1">
      <alignment horizontal="left"/>
    </xf>
    <xf numFmtId="0" fontId="0" fillId="0" borderId="5" xfId="0" applyFont="1" applyBorder="1" applyAlignment="1">
      <alignment horizontal="left"/>
    </xf>
    <xf numFmtId="0" fontId="0" fillId="0" borderId="4" xfId="0" applyFont="1" applyBorder="1" applyAlignment="1">
      <alignment horizontal="left"/>
    </xf>
    <xf numFmtId="0" fontId="0" fillId="3" borderId="1" xfId="0" applyFont="1" applyFill="1" applyBorder="1" applyAlignment="1">
      <alignment horizontal="center" vertical="top"/>
    </xf>
    <xf numFmtId="0" fontId="4" fillId="0" borderId="5" xfId="0" applyFont="1" applyBorder="1" applyAlignment="1">
      <alignment horizontal="center"/>
    </xf>
    <xf numFmtId="0" fontId="4" fillId="0" borderId="4" xfId="0" applyFont="1" applyBorder="1" applyAlignment="1">
      <alignment horizontal="center"/>
    </xf>
    <xf numFmtId="0" fontId="4" fillId="0" borderId="2" xfId="0" applyFont="1" applyFill="1" applyBorder="1" applyAlignment="1">
      <alignment horizontal="center"/>
    </xf>
    <xf numFmtId="0" fontId="4" fillId="0" borderId="5" xfId="0" applyFont="1" applyFill="1" applyBorder="1" applyAlignment="1">
      <alignment horizontal="center"/>
    </xf>
    <xf numFmtId="0" fontId="4" fillId="0" borderId="4" xfId="0" applyFont="1" applyFill="1" applyBorder="1" applyAlignment="1">
      <alignment horizontal="center"/>
    </xf>
    <xf numFmtId="0" fontId="4" fillId="0" borderId="1" xfId="0" applyFont="1" applyBorder="1" applyAlignment="1">
      <alignment horizontal="center"/>
    </xf>
    <xf numFmtId="0" fontId="0" fillId="3" borderId="28" xfId="0" applyFont="1" applyFill="1" applyBorder="1" applyAlignment="1">
      <alignment wrapText="1"/>
    </xf>
    <xf numFmtId="0" fontId="0" fillId="3" borderId="30" xfId="0" applyFont="1" applyFill="1" applyBorder="1" applyAlignment="1">
      <alignment wrapText="1"/>
    </xf>
    <xf numFmtId="0" fontId="0" fillId="0" borderId="3" xfId="0" applyFont="1" applyBorder="1" applyAlignment="1">
      <alignment horizontal="left" vertical="top" wrapText="1"/>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31" xfId="0" applyFont="1" applyBorder="1" applyAlignment="1">
      <alignment horizontal="left" vertical="top" wrapText="1"/>
    </xf>
    <xf numFmtId="0" fontId="0" fillId="0" borderId="6" xfId="0" applyFont="1" applyBorder="1" applyAlignment="1">
      <alignment horizontal="left" vertical="top" wrapText="1"/>
    </xf>
    <xf numFmtId="0" fontId="0" fillId="0" borderId="32" xfId="0" applyFont="1" applyBorder="1" applyAlignment="1">
      <alignment horizontal="left" vertical="top" wrapText="1"/>
    </xf>
    <xf numFmtId="0" fontId="9" fillId="3" borderId="21" xfId="0" applyFont="1" applyFill="1" applyBorder="1" applyAlignment="1">
      <alignment vertical="top" wrapText="1"/>
    </xf>
    <xf numFmtId="0" fontId="9" fillId="3" borderId="6" xfId="0" applyFont="1" applyFill="1" applyBorder="1" applyAlignment="1">
      <alignment vertical="top" wrapText="1"/>
    </xf>
    <xf numFmtId="0" fontId="9" fillId="3" borderId="20" xfId="0" applyFont="1" applyFill="1" applyBorder="1" applyAlignment="1">
      <alignment vertical="top" wrapText="1"/>
    </xf>
    <xf numFmtId="0" fontId="9"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3" borderId="0" xfId="0" applyFill="1" applyAlignment="1">
      <alignment wrapText="1"/>
    </xf>
    <xf numFmtId="0" fontId="0" fillId="0" borderId="0" xfId="0" applyAlignment="1">
      <alignment wrapText="1"/>
    </xf>
    <xf numFmtId="0" fontId="9" fillId="3" borderId="18" xfId="0" applyFont="1" applyFill="1" applyBorder="1" applyAlignment="1">
      <alignment vertical="top" wrapText="1"/>
    </xf>
    <xf numFmtId="0" fontId="9" fillId="3" borderId="0" xfId="0" applyFont="1" applyFill="1" applyBorder="1" applyAlignment="1">
      <alignment vertical="top" wrapText="1"/>
    </xf>
    <xf numFmtId="0" fontId="9" fillId="3" borderId="19" xfId="0" applyFont="1" applyFill="1" applyBorder="1" applyAlignment="1">
      <alignment vertical="top" wrapText="1"/>
    </xf>
    <xf numFmtId="0" fontId="0" fillId="3" borderId="2" xfId="0" applyFont="1" applyFill="1" applyBorder="1" applyAlignment="1">
      <alignment horizontal="center" wrapText="1"/>
    </xf>
    <xf numFmtId="0" fontId="0" fillId="0" borderId="4" xfId="0" applyBorder="1" applyAlignment="1">
      <alignment horizontal="center" wrapText="1"/>
    </xf>
    <xf numFmtId="0" fontId="0" fillId="3" borderId="2" xfId="0" applyFill="1" applyBorder="1" applyAlignment="1"/>
    <xf numFmtId="0" fontId="0" fillId="0" borderId="4" xfId="0" applyBorder="1" applyAlignment="1"/>
  </cellXfs>
  <cellStyles count="4">
    <cellStyle name="Dålig" xfId="3" builtinId="27"/>
    <cellStyle name="Hyperlänk" xfId="1" builtinId="8"/>
    <cellStyle name="Normal" xfId="0" builtinId="0" customBuiltin="1"/>
    <cellStyle name="Normal 2" xfId="2" xr:uid="{879B23C6-0C0A-41B2-A25E-7CBBAD512FFC}"/>
  </cellStyles>
  <dxfs count="192">
    <dxf>
      <fill>
        <patternFill>
          <bgColor rgb="FFFFFFCC"/>
        </patternFill>
      </fill>
    </dxf>
    <dxf>
      <fill>
        <patternFill>
          <bgColor rgb="FFFFFFCC"/>
        </patternFill>
      </fill>
    </dxf>
    <dxf>
      <fill>
        <patternFill patternType="solid">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arl-Johan Skiver" id="{1D228B79-EA28-470A-9B1D-2692DC4CEDEA}" userId="S::KJDahlgr@kammarkollegiet.se::1f2746c2-3ca6-4f23-b63f-b5c5d7c63cb2" providerId="AD"/>
</personList>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2-11-01T09:21:08.59" personId="{1D228B79-EA28-470A-9B1D-2692DC4CEDEA}" id="{F2DA0C1A-2715-4F04-BA25-B9870DB42141}">
    <text>2022-11-01 gjordes en valutajustering med 10,9844%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T178"/>
  <sheetViews>
    <sheetView tabSelected="1" topLeftCell="B1" zoomScaleNormal="100" workbookViewId="0">
      <selection activeCell="D7" sqref="D7:F7"/>
    </sheetView>
  </sheetViews>
  <sheetFormatPr defaultColWidth="9" defaultRowHeight="13.5"/>
  <cols>
    <col min="1" max="1" width="1.5" style="5" customWidth="1"/>
    <col min="2" max="2" width="6.625" style="5" customWidth="1"/>
    <col min="3" max="3" width="11" style="5" customWidth="1"/>
    <col min="4" max="4" width="10.5" style="5" customWidth="1"/>
    <col min="5" max="5" width="11" style="5" customWidth="1"/>
    <col min="6" max="6" width="10.25" style="5" customWidth="1"/>
    <col min="7" max="7" width="10" style="5" customWidth="1"/>
    <col min="8" max="8" width="11.375" style="5" customWidth="1"/>
    <col min="9" max="9" width="11.625" style="5" customWidth="1"/>
    <col min="10" max="10" width="8.5" style="5" customWidth="1"/>
    <col min="11" max="11" width="22.75" style="5" customWidth="1"/>
    <col min="12" max="12" width="10.5" style="5" customWidth="1"/>
    <col min="13" max="13" width="15" style="5" customWidth="1"/>
    <col min="14" max="16384" width="9" style="5"/>
  </cols>
  <sheetData>
    <row r="1" spans="2:13">
      <c r="C1" s="2"/>
      <c r="D1" s="2"/>
      <c r="E1" s="2"/>
      <c r="F1" s="2"/>
      <c r="G1" s="2"/>
      <c r="H1" s="2"/>
      <c r="I1" s="32"/>
      <c r="J1" s="33"/>
      <c r="K1" s="2" t="s">
        <v>504</v>
      </c>
      <c r="L1" s="2"/>
      <c r="M1" s="2"/>
    </row>
    <row r="2" spans="2:13" ht="24.75" customHeight="1">
      <c r="B2" s="61" t="s">
        <v>27</v>
      </c>
      <c r="C2" s="34"/>
      <c r="D2" s="2"/>
      <c r="E2" s="2"/>
      <c r="F2" s="2"/>
      <c r="G2" s="2"/>
      <c r="H2" s="66" t="s">
        <v>13</v>
      </c>
      <c r="I2" s="67"/>
      <c r="J2" s="291"/>
      <c r="K2" s="291"/>
      <c r="L2" s="291"/>
      <c r="M2" s="2"/>
    </row>
    <row r="3" spans="2:13" ht="24">
      <c r="B3" s="62" t="s">
        <v>360</v>
      </c>
      <c r="C3" s="35"/>
      <c r="D3" s="2"/>
      <c r="E3" s="2"/>
      <c r="F3" s="2"/>
      <c r="G3" s="2"/>
      <c r="H3" s="68" t="s">
        <v>36</v>
      </c>
      <c r="I3" s="69"/>
      <c r="J3" s="291"/>
      <c r="K3" s="291"/>
      <c r="L3" s="291"/>
    </row>
    <row r="4" spans="2:13" ht="24">
      <c r="B4" s="35"/>
      <c r="C4" s="35"/>
      <c r="D4" s="2"/>
      <c r="E4" s="2"/>
      <c r="F4" s="2"/>
      <c r="G4" s="2"/>
      <c r="H4" s="68" t="s">
        <v>29</v>
      </c>
      <c r="I4" s="68"/>
      <c r="J4" s="291"/>
      <c r="K4" s="291"/>
      <c r="L4" s="291"/>
    </row>
    <row r="5" spans="2:13" ht="14.25" customHeight="1">
      <c r="B5" s="35"/>
      <c r="C5" s="35"/>
      <c r="D5" s="2"/>
      <c r="E5" s="2"/>
      <c r="F5" s="2"/>
      <c r="G5" s="2"/>
      <c r="H5" s="2"/>
    </row>
    <row r="6" spans="2:13" ht="15.75">
      <c r="B6" s="36" t="s">
        <v>14</v>
      </c>
      <c r="C6" s="36"/>
      <c r="D6" s="2"/>
      <c r="E6" s="2"/>
      <c r="H6" s="37" t="s">
        <v>15</v>
      </c>
      <c r="J6" s="2"/>
      <c r="M6" s="37"/>
    </row>
    <row r="7" spans="2:13">
      <c r="B7" s="2" t="s">
        <v>60</v>
      </c>
      <c r="C7" s="2"/>
      <c r="D7" s="268" t="s">
        <v>461</v>
      </c>
      <c r="E7" s="269"/>
      <c r="F7" s="270"/>
      <c r="H7" s="17" t="s">
        <v>16</v>
      </c>
      <c r="I7" s="293" t="str">
        <f>'Prismatris '!B229</f>
        <v>Vinnande anbud</v>
      </c>
      <c r="J7" s="294"/>
      <c r="L7" s="42"/>
    </row>
    <row r="8" spans="2:13">
      <c r="B8" s="2" t="s">
        <v>17</v>
      </c>
      <c r="C8" s="2"/>
      <c r="D8" s="268"/>
      <c r="E8" s="269"/>
      <c r="F8" s="270"/>
      <c r="H8" s="17" t="s">
        <v>33</v>
      </c>
      <c r="I8" s="293" t="str">
        <f>'Prismatris '!B230</f>
        <v/>
      </c>
      <c r="J8" s="294"/>
      <c r="L8" s="42"/>
    </row>
    <row r="9" spans="2:13">
      <c r="B9" s="2" t="s">
        <v>18</v>
      </c>
      <c r="C9" s="2"/>
      <c r="D9" s="268"/>
      <c r="E9" s="269"/>
      <c r="F9" s="270"/>
      <c r="H9" s="17" t="s">
        <v>18</v>
      </c>
      <c r="I9" s="293" t="str">
        <f>'Prismatris '!B231</f>
        <v/>
      </c>
      <c r="J9" s="294"/>
      <c r="L9" s="42"/>
    </row>
    <row r="10" spans="2:13">
      <c r="B10" s="2" t="s">
        <v>19</v>
      </c>
      <c r="C10" s="2"/>
      <c r="D10" s="268"/>
      <c r="E10" s="269"/>
      <c r="F10" s="270"/>
      <c r="H10" s="17" t="s">
        <v>34</v>
      </c>
      <c r="I10" s="293" t="str">
        <f>'Prismatris '!B232</f>
        <v/>
      </c>
      <c r="J10" s="294"/>
      <c r="L10" s="41"/>
    </row>
    <row r="11" spans="2:13" ht="13.5" customHeight="1">
      <c r="B11" s="2" t="s">
        <v>20</v>
      </c>
      <c r="C11" s="2"/>
      <c r="D11" s="268"/>
      <c r="E11" s="269"/>
      <c r="F11" s="270"/>
      <c r="H11" s="17" t="s">
        <v>35</v>
      </c>
      <c r="I11" s="293" t="str">
        <f>'Prismatris '!B233</f>
        <v/>
      </c>
      <c r="J11" s="294"/>
      <c r="L11" s="43"/>
    </row>
    <row r="12" spans="2:13" ht="29.25">
      <c r="B12" s="38" t="s">
        <v>21</v>
      </c>
      <c r="C12" s="38"/>
      <c r="D12" s="268"/>
      <c r="E12" s="269"/>
      <c r="F12" s="270"/>
      <c r="G12" s="2"/>
      <c r="H12" s="2" t="s">
        <v>22</v>
      </c>
      <c r="I12" s="2"/>
      <c r="J12" s="2"/>
      <c r="M12" s="39"/>
    </row>
    <row r="13" spans="2:13" ht="15" customHeight="1">
      <c r="B13" s="2" t="s">
        <v>32</v>
      </c>
      <c r="C13" s="2"/>
      <c r="D13" s="268"/>
      <c r="E13" s="269"/>
      <c r="F13" s="270"/>
      <c r="H13" s="286"/>
      <c r="I13" s="286"/>
      <c r="J13" s="286"/>
      <c r="K13" s="286"/>
      <c r="L13" s="286"/>
      <c r="M13" s="40"/>
    </row>
    <row r="14" spans="2:13">
      <c r="B14" s="2" t="s">
        <v>23</v>
      </c>
      <c r="C14" s="2"/>
      <c r="D14" s="268"/>
      <c r="E14" s="269"/>
      <c r="F14" s="270"/>
      <c r="H14" s="286"/>
      <c r="I14" s="286"/>
      <c r="J14" s="286"/>
      <c r="K14" s="286"/>
      <c r="L14" s="286"/>
    </row>
    <row r="15" spans="2:13">
      <c r="B15" s="72" t="s">
        <v>26</v>
      </c>
      <c r="C15" s="73"/>
      <c r="D15" s="268"/>
      <c r="E15" s="269"/>
      <c r="F15" s="270"/>
      <c r="H15" s="286"/>
      <c r="I15" s="286"/>
      <c r="J15" s="286"/>
      <c r="K15" s="286"/>
      <c r="L15" s="286"/>
    </row>
    <row r="16" spans="2:13">
      <c r="B16" s="2" t="s">
        <v>24</v>
      </c>
      <c r="C16" s="2"/>
      <c r="D16" s="271"/>
      <c r="E16" s="272"/>
      <c r="F16" s="273"/>
      <c r="H16" s="286"/>
      <c r="I16" s="286"/>
      <c r="J16" s="286"/>
      <c r="K16" s="286"/>
      <c r="L16" s="286"/>
    </row>
    <row r="17" spans="2:17">
      <c r="B17" s="2"/>
      <c r="C17" s="2"/>
      <c r="D17" s="274"/>
      <c r="E17" s="275"/>
      <c r="F17" s="276"/>
      <c r="H17" s="286"/>
      <c r="I17" s="286"/>
      <c r="J17" s="286"/>
      <c r="K17" s="286"/>
      <c r="L17" s="286"/>
    </row>
    <row r="18" spans="2:17">
      <c r="B18" s="2"/>
      <c r="C18" s="2"/>
      <c r="D18" s="277"/>
      <c r="E18" s="278"/>
      <c r="F18" s="279"/>
      <c r="H18" s="286"/>
      <c r="I18" s="286"/>
      <c r="J18" s="286"/>
      <c r="K18" s="286"/>
      <c r="L18" s="286"/>
    </row>
    <row r="19" spans="2:17">
      <c r="B19" s="284" t="s">
        <v>395</v>
      </c>
      <c r="C19" s="285"/>
      <c r="D19" s="268"/>
      <c r="E19" s="269"/>
      <c r="F19" s="270"/>
      <c r="H19" s="287"/>
      <c r="I19" s="287"/>
      <c r="J19" s="287"/>
      <c r="K19" s="287"/>
      <c r="L19" s="287"/>
    </row>
    <row r="20" spans="2:17">
      <c r="B20" s="284" t="s">
        <v>396</v>
      </c>
      <c r="C20" s="285"/>
      <c r="D20" s="268"/>
      <c r="E20" s="269"/>
      <c r="F20" s="270"/>
      <c r="H20" s="287"/>
      <c r="I20" s="287"/>
      <c r="J20" s="287"/>
      <c r="K20" s="287"/>
      <c r="L20" s="287"/>
    </row>
    <row r="21" spans="2:17">
      <c r="B21" s="190"/>
      <c r="C21" s="190"/>
      <c r="D21" s="211"/>
      <c r="E21" s="211"/>
      <c r="F21" s="211"/>
      <c r="H21" s="210"/>
      <c r="I21" s="210"/>
      <c r="J21" s="210"/>
      <c r="K21" s="210"/>
      <c r="L21" s="210"/>
    </row>
    <row r="22" spans="2:17">
      <c r="B22" s="17" t="s">
        <v>315</v>
      </c>
      <c r="C22" s="2"/>
      <c r="D22" s="2"/>
      <c r="E22" s="2"/>
      <c r="F22" s="2"/>
      <c r="G22" s="2"/>
      <c r="H22" s="2"/>
      <c r="I22" s="2"/>
      <c r="J22" s="2"/>
      <c r="M22" s="2"/>
    </row>
    <row r="23" spans="2:17" ht="14.25" thickBot="1">
      <c r="B23" s="5" t="s">
        <v>314</v>
      </c>
    </row>
    <row r="24" spans="2:17">
      <c r="B24" s="280" t="s">
        <v>70</v>
      </c>
      <c r="C24" s="281"/>
      <c r="D24" s="281"/>
      <c r="E24" s="281"/>
      <c r="F24" s="47"/>
      <c r="G24" s="47"/>
      <c r="H24" s="47"/>
      <c r="I24" s="47"/>
      <c r="J24" s="47"/>
      <c r="K24" s="47"/>
      <c r="L24" s="48"/>
    </row>
    <row r="25" spans="2:17">
      <c r="B25" s="76"/>
      <c r="C25" s="283" t="s">
        <v>56</v>
      </c>
      <c r="D25" s="283"/>
      <c r="E25" s="283"/>
      <c r="F25" s="283"/>
      <c r="G25" s="283"/>
      <c r="H25" s="283"/>
      <c r="I25" s="283"/>
      <c r="J25" s="74"/>
      <c r="K25" s="74"/>
      <c r="L25" s="49"/>
    </row>
    <row r="26" spans="2:17" ht="40.5">
      <c r="B26" s="77" t="s">
        <v>12</v>
      </c>
      <c r="C26" s="86" t="s">
        <v>69</v>
      </c>
      <c r="D26" s="84" t="s">
        <v>61</v>
      </c>
      <c r="E26" s="85" t="s">
        <v>72</v>
      </c>
      <c r="F26" s="84" t="s">
        <v>316</v>
      </c>
      <c r="G26" s="84" t="s">
        <v>73</v>
      </c>
      <c r="H26" s="84" t="s">
        <v>55</v>
      </c>
      <c r="I26" s="84" t="s">
        <v>375</v>
      </c>
      <c r="J26" s="282" t="s">
        <v>46</v>
      </c>
      <c r="K26" s="282"/>
      <c r="L26" s="78" t="s">
        <v>10</v>
      </c>
      <c r="M26" s="13"/>
      <c r="P26" s="15"/>
      <c r="Q26" s="11"/>
    </row>
    <row r="27" spans="2:17">
      <c r="B27" s="129"/>
      <c r="C27" s="71"/>
      <c r="D27" s="46"/>
      <c r="E27" s="71"/>
      <c r="F27" s="71"/>
      <c r="G27" s="71"/>
      <c r="H27" s="71"/>
      <c r="I27" s="71"/>
      <c r="J27" s="241" t="str">
        <f>IF(B27&gt;0,IF('Prismatris '!$B$226=$J$170,IF(C27="Ja",'Prismatris '!$B$9,'Prismatris '!$B$8),IF('Prismatris '!$C$226=$J$170,IF(C27="Ja",'Prismatris '!$C$9,'Prismatris '!$C$8),IF('Prismatris '!$D$226=$J$170,IF(C27="Ja",'Prismatris '!$D$9,'Prismatris '!$D$8),IF('Prismatris '!$E$226=$J$170,IF(C27="Ja",'Prismatris '!$E$9,'Prismatris '!$E$8),IF('Prismatris '!$F$226=$J$170,IF(C27="Ja",'Prismatris '!$F$9,'Prismatris '!$F$8),IF('Prismatris '!$G$226=$J$170,IF(C27="Ja",'Prismatris '!$G$9,'Prismatris '!$G$8))))))),"")</f>
        <v/>
      </c>
      <c r="K27" s="242"/>
      <c r="L27" s="65" t="str">
        <f>IF(B27&gt;0,IF('Prismatris '!$B$226=$J$170,'Prismatris '!B21,IF('Prismatris '!$C$226=$J$170,'Prismatris '!C21,IF('Prismatris '!$D$226=$J$170,'Prismatris '!D21,IF('Prismatris '!$E$226=$J$170,'Prismatris '!E21,IF('Prismatris '!$F$226=$J$170,'Prismatris '!F21,IF('Prismatris '!$G$226=$J$170,'Prismatris '!G21)))))),"")</f>
        <v/>
      </c>
      <c r="M27" s="11"/>
      <c r="P27" s="11"/>
      <c r="Q27" s="11"/>
    </row>
    <row r="28" spans="2:17">
      <c r="B28" s="129"/>
      <c r="C28" s="71"/>
      <c r="D28" s="46"/>
      <c r="E28" s="71"/>
      <c r="F28" s="71"/>
      <c r="G28" s="71"/>
      <c r="H28" s="71"/>
      <c r="I28" s="71"/>
      <c r="J28" s="241" t="str">
        <f>IF(B28&gt;0,IF('Prismatris '!$B$226=$J$170,IF(C28="Ja",'Prismatris '!$B$9,'Prismatris '!$B$8),IF('Prismatris '!$C$226=$J$170,IF(C28="Ja",'Prismatris '!$C$9,'Prismatris '!$C$8),IF('Prismatris '!$D$226=$J$170,IF(C28="Ja",'Prismatris '!$D$9,'Prismatris '!$D$8),IF('Prismatris '!$E$226=$J$170,IF(C28="Ja",'Prismatris '!$E$9,'Prismatris '!$E$8),IF('Prismatris '!$F$226=$J$170,IF(C28="Ja",'Prismatris '!$F$9,'Prismatris '!$F$8),IF('Prismatris '!$G$226=$J$170,IF(C28="Ja",'Prismatris '!$G$9,'Prismatris '!$G$8))))))),"")</f>
        <v/>
      </c>
      <c r="K28" s="242"/>
      <c r="L28" s="65" t="str">
        <f>IF(B28&gt;0,IF('Prismatris '!$B$226=$J$170,'Prismatris '!B22,IF('Prismatris '!$C$226=$J$170,'Prismatris '!C22,IF('Prismatris '!$D$226=$J$170,'Prismatris '!D22,IF('Prismatris '!$E$226=$J$170,'Prismatris '!E22,IF('Prismatris '!$F$226=$J$170,'Prismatris '!F22,IF('Prismatris '!$G$226=$J$170,'Prismatris '!G22)))))),"")</f>
        <v/>
      </c>
      <c r="M28" s="11"/>
      <c r="P28" s="11"/>
      <c r="Q28" s="11"/>
    </row>
    <row r="29" spans="2:17">
      <c r="B29" s="129"/>
      <c r="C29" s="71"/>
      <c r="D29" s="46"/>
      <c r="E29" s="71"/>
      <c r="F29" s="71"/>
      <c r="G29" s="71"/>
      <c r="H29" s="71"/>
      <c r="I29" s="71"/>
      <c r="J29" s="241" t="str">
        <f>IF(B29&gt;0,IF('Prismatris '!$B$226=$J$170,IF(C29="Ja",'Prismatris '!$B$9,'Prismatris '!$B$8),IF('Prismatris '!$C$226=$J$170,IF(C29="Ja",'Prismatris '!$C$9,'Prismatris '!$C$8),IF('Prismatris '!$D$226=$J$170,IF(C29="Ja",'Prismatris '!$D$9,'Prismatris '!$D$8),IF('Prismatris '!$E$226=$J$170,IF(C29="Ja",'Prismatris '!$E$9,'Prismatris '!$E$8),IF('Prismatris '!$F$226=$J$170,IF(C29="Ja",'Prismatris '!$F$9,'Prismatris '!$F$8),IF('Prismatris '!$G$226=$J$170,IF(C29="Ja",'Prismatris '!$G$9,'Prismatris '!$G$8))))))),"")</f>
        <v/>
      </c>
      <c r="K29" s="242"/>
      <c r="L29" s="65" t="str">
        <f>IF(B29&gt;0,IF('Prismatris '!$B$226=$J$170,'Prismatris '!B23,IF('Prismatris '!$C$226=$J$170,'Prismatris '!C23,IF('Prismatris '!$D$226=$J$170,'Prismatris '!D23,IF('Prismatris '!$E$226=$J$170,'Prismatris '!E23,IF('Prismatris '!$F$226=$J$170,'Prismatris '!F23,IF('Prismatris '!$G$226=$J$170,'Prismatris '!G23)))))),"")</f>
        <v/>
      </c>
      <c r="M29" s="11"/>
      <c r="P29" s="11"/>
      <c r="Q29" s="11"/>
    </row>
    <row r="30" spans="2:17">
      <c r="B30" s="129"/>
      <c r="C30" s="71"/>
      <c r="D30" s="46"/>
      <c r="E30" s="71"/>
      <c r="F30" s="71"/>
      <c r="G30" s="71"/>
      <c r="H30" s="71"/>
      <c r="I30" s="71"/>
      <c r="J30" s="241" t="str">
        <f>IF(B30&gt;0,IF('Prismatris '!$B$226=$J$170,IF(C30="Ja",'Prismatris '!$B$9,'Prismatris '!$B$8),IF('Prismatris '!$C$226=$J$170,IF(C30="Ja",'Prismatris '!$C$9,'Prismatris '!$C$8),IF('Prismatris '!$D$226=$J$170,IF(C30="Ja",'Prismatris '!$D$9,'Prismatris '!$D$8),IF('Prismatris '!$E$226=$J$170,IF(C30="Ja",'Prismatris '!$E$9,'Prismatris '!$E$8),IF('Prismatris '!$F$226=$J$170,IF(C30="Ja",'Prismatris '!$F$9,'Prismatris '!$F$8),IF('Prismatris '!$G$226=$J$170,IF(C30="Ja",'Prismatris '!$G$9,'Prismatris '!$G$8))))))),"")</f>
        <v/>
      </c>
      <c r="K30" s="242"/>
      <c r="L30" s="65" t="str">
        <f>IF(B30&gt;0,IF('Prismatris '!$B$226=$J$170,'Prismatris '!B24,IF('Prismatris '!$C$226=$J$170,'Prismatris '!C24,IF('Prismatris '!$D$226=$J$170,'Prismatris '!D24,IF('Prismatris '!$E$226=$J$170,'Prismatris '!E24,IF('Prismatris '!$F$226=$J$170,'Prismatris '!F24,IF('Prismatris '!$G$226=$J$170,'Prismatris '!G24)))))),"")</f>
        <v/>
      </c>
      <c r="M30" s="11"/>
      <c r="P30" s="11"/>
      <c r="Q30" s="11"/>
    </row>
    <row r="31" spans="2:17" ht="14.25" thickBot="1">
      <c r="B31" s="75"/>
      <c r="C31" s="50"/>
      <c r="D31" s="50"/>
      <c r="E31" s="50"/>
      <c r="F31" s="50"/>
      <c r="G31" s="50"/>
      <c r="H31" s="50"/>
      <c r="I31" s="50"/>
      <c r="J31" s="50"/>
      <c r="K31" s="50"/>
      <c r="L31" s="51"/>
    </row>
    <row r="32" spans="2:17" ht="14.25" thickBot="1">
      <c r="C32" s="11"/>
      <c r="D32" s="11"/>
      <c r="E32" s="11"/>
      <c r="F32" s="11"/>
      <c r="G32" s="11"/>
      <c r="H32" s="11"/>
      <c r="I32" s="11"/>
      <c r="J32" s="11"/>
      <c r="K32" s="11"/>
    </row>
    <row r="33" spans="2:12">
      <c r="B33" s="280" t="s">
        <v>62</v>
      </c>
      <c r="C33" s="281"/>
      <c r="D33" s="281"/>
      <c r="E33" s="281"/>
      <c r="F33" s="47"/>
      <c r="G33" s="47"/>
      <c r="H33" s="47"/>
      <c r="I33" s="47"/>
      <c r="J33" s="47"/>
      <c r="K33" s="47"/>
      <c r="L33" s="48"/>
    </row>
    <row r="34" spans="2:12">
      <c r="B34" s="76"/>
      <c r="C34" s="283" t="s">
        <v>56</v>
      </c>
      <c r="D34" s="283"/>
      <c r="E34" s="283"/>
      <c r="F34" s="283"/>
      <c r="G34" s="283"/>
      <c r="H34" s="283"/>
      <c r="I34" s="283"/>
      <c r="J34" s="74"/>
      <c r="K34" s="74"/>
      <c r="L34" s="49"/>
    </row>
    <row r="35" spans="2:12" ht="40.5">
      <c r="B35" s="77" t="s">
        <v>12</v>
      </c>
      <c r="C35" s="86" t="s">
        <v>69</v>
      </c>
      <c r="D35" s="84" t="s">
        <v>61</v>
      </c>
      <c r="E35" s="85" t="s">
        <v>72</v>
      </c>
      <c r="F35" s="84" t="s">
        <v>316</v>
      </c>
      <c r="G35" s="84" t="s">
        <v>73</v>
      </c>
      <c r="H35" s="84" t="s">
        <v>55</v>
      </c>
      <c r="I35" s="84" t="s">
        <v>375</v>
      </c>
      <c r="J35" s="282" t="s">
        <v>46</v>
      </c>
      <c r="K35" s="282"/>
      <c r="L35" s="78" t="s">
        <v>10</v>
      </c>
    </row>
    <row r="36" spans="2:12">
      <c r="B36" s="129"/>
      <c r="C36" s="71"/>
      <c r="D36" s="46"/>
      <c r="E36" s="71"/>
      <c r="F36" s="71"/>
      <c r="G36" s="71"/>
      <c r="H36" s="71"/>
      <c r="I36" s="71"/>
      <c r="J36" s="241" t="str">
        <f>IF(B36&gt;0,IF('Prismatris '!$B$226=$J$170,IF(C36="Ja",'Prismatris '!$B$31,'Prismatris '!$B$30),IF('Prismatris '!$C$226=$J$170,IF(C36="Ja",'Prismatris '!$C$31,'Prismatris '!$C$30),IF('Prismatris '!$D$226=$J$170,IF(C36="Ja",'Prismatris '!$D$31,'Prismatris '!$D$30),IF('Prismatris '!$E$226=$J$170,IF(C36="Ja",'Prismatris '!$E$31,'Prismatris '!$E$30),IF('Prismatris '!$F$226=$J$170,IF(C36="Ja",'Prismatris '!$F$31,'Prismatris '!$F$30),IF('Prismatris '!$G$226=$J$170,IF(C36="Ja",'Prismatris '!$G$31,'Prismatris '!$G$30))))))),"")</f>
        <v/>
      </c>
      <c r="K36" s="242"/>
      <c r="L36" s="65" t="str">
        <f>IF(B36&gt;0,IF('Prismatris '!$B$226=$J$170,'Prismatris '!B43,IF('Prismatris '!$C$226=$J$170,'Prismatris '!C43,IF('Prismatris '!$D$226=$J$170,'Prismatris '!D43,IF('Prismatris '!$E$226=$J$170,'Prismatris '!E43,IF('Prismatris '!$F$226=$J$170,'Prismatris '!F43,IF('Prismatris '!$G$226=$J$170,'Prismatris '!G43)))))),"")</f>
        <v/>
      </c>
    </row>
    <row r="37" spans="2:12">
      <c r="B37" s="129"/>
      <c r="C37" s="71"/>
      <c r="D37" s="46"/>
      <c r="E37" s="71"/>
      <c r="F37" s="71"/>
      <c r="G37" s="71"/>
      <c r="H37" s="71"/>
      <c r="I37" s="71"/>
      <c r="J37" s="241" t="str">
        <f>IF(B37&gt;0,IF('Prismatris '!$B$226=$J$170,IF(C37="Ja",'Prismatris '!$B$31,'Prismatris '!$B$30),IF('Prismatris '!$C$226=$J$170,IF(C37="Ja",'Prismatris '!$C$31,'Prismatris '!$C$30),IF('Prismatris '!$D$226=$J$170,IF(C37="Ja",'Prismatris '!$D$31,'Prismatris '!$D$30),IF('Prismatris '!$E$226=$J$170,IF(C37="Ja",'Prismatris '!$E$31,'Prismatris '!$E$30),IF('Prismatris '!$F$226=$J$170,IF(C37="Ja",'Prismatris '!$F$31,'Prismatris '!$F$30),IF('Prismatris '!$G$226=$J$170,IF(C37="Ja",'Prismatris '!$G$31,'Prismatris '!$G$30))))))),"")</f>
        <v/>
      </c>
      <c r="K37" s="242"/>
      <c r="L37" s="65" t="str">
        <f>IF(B37&gt;0,IF('Prismatris '!$B$226=$J$170,'Prismatris '!B44,IF('Prismatris '!$C$226=$J$170,'Prismatris '!C44,IF('Prismatris '!$D$226=$J$170,'Prismatris '!D44,IF('Prismatris '!$E$226=$J$170,'Prismatris '!E44,IF('Prismatris '!$F$226=$J$170,'Prismatris '!F44,IF('Prismatris '!$G$226=$J$170,'Prismatris '!G44)))))),"")</f>
        <v/>
      </c>
    </row>
    <row r="38" spans="2:12">
      <c r="B38" s="129"/>
      <c r="C38" s="71"/>
      <c r="D38" s="46"/>
      <c r="E38" s="71"/>
      <c r="F38" s="71"/>
      <c r="G38" s="71"/>
      <c r="H38" s="71"/>
      <c r="I38" s="71"/>
      <c r="J38" s="241" t="str">
        <f>IF(B38&gt;0,IF('Prismatris '!$B$226=$J$170,IF(C38="Ja",'Prismatris '!$B$31,'Prismatris '!$B$30),IF('Prismatris '!$C$226=$J$170,IF(C38="Ja",'Prismatris '!$C$31,'Prismatris '!$C$30),IF('Prismatris '!$D$226=$J$170,IF(C38="Ja",'Prismatris '!$D$31,'Prismatris '!$D$30),IF('Prismatris '!$E$226=$J$170,IF(C38="Ja",'Prismatris '!$E$31,'Prismatris '!$E$30),IF('Prismatris '!$F$226=$J$170,IF(C38="Ja",'Prismatris '!$F$31,'Prismatris '!$F$30),IF('Prismatris '!$G$226=$J$170,IF(C38="Ja",'Prismatris '!$G$31,'Prismatris '!$G$30))))))),"")</f>
        <v/>
      </c>
      <c r="K38" s="242"/>
      <c r="L38" s="65" t="str">
        <f>IF(B38&gt;0,IF('Prismatris '!$B$226=$J$170,'Prismatris '!B45,IF('Prismatris '!$C$226=$J$170,'Prismatris '!C45,IF('Prismatris '!$D$226=$J$170,'Prismatris '!D45,IF('Prismatris '!$E$226=$J$170,'Prismatris '!E45,IF('Prismatris '!$F$226=$J$170,'Prismatris '!F45,IF('Prismatris '!$G$226=$J$170,'Prismatris '!G45)))))),"")</f>
        <v/>
      </c>
    </row>
    <row r="39" spans="2:12">
      <c r="B39" s="129"/>
      <c r="C39" s="71"/>
      <c r="D39" s="46"/>
      <c r="E39" s="71"/>
      <c r="F39" s="71"/>
      <c r="G39" s="71"/>
      <c r="H39" s="71"/>
      <c r="I39" s="71"/>
      <c r="J39" s="241" t="str">
        <f>IF(B39&gt;0,IF('Prismatris '!$B$226=$J$170,IF(C39="Ja",'Prismatris '!$B$31,'Prismatris '!$B$30),IF('Prismatris '!$C$226=$J$170,IF(C39="Ja",'Prismatris '!$C$31,'Prismatris '!$C$30),IF('Prismatris '!$D$226=$J$170,IF(C39="Ja",'Prismatris '!$D$31,'Prismatris '!$D$30),IF('Prismatris '!$E$226=$J$170,IF(C39="Ja",'Prismatris '!$E$31,'Prismatris '!$E$30),IF('Prismatris '!$F$226=$J$170,IF(C39="Ja",'Prismatris '!$F$31,'Prismatris '!$F$30),IF('Prismatris '!$G$226=$J$170,IF(C39="Ja",'Prismatris '!$G$31,'Prismatris '!$G$30))))))),"")</f>
        <v/>
      </c>
      <c r="K39" s="242"/>
      <c r="L39" s="65" t="str">
        <f>IF(B39&gt;0,IF('Prismatris '!$B$226=$J$170,'Prismatris '!B46,IF('Prismatris '!$C$226=$J$170,'Prismatris '!C46,IF('Prismatris '!$D$226=$J$170,'Prismatris '!D46,IF('Prismatris '!$E$226=$J$170,'Prismatris '!E46,IF('Prismatris '!$F$226=$J$170,'Prismatris '!F46,IF('Prismatris '!$G$226=$J$170,'Prismatris '!G46)))))),"")</f>
        <v/>
      </c>
    </row>
    <row r="40" spans="2:12" ht="14.25" thickBot="1">
      <c r="B40" s="75"/>
      <c r="C40" s="50"/>
      <c r="D40" s="50"/>
      <c r="E40" s="50"/>
      <c r="F40" s="50"/>
      <c r="G40" s="50"/>
      <c r="H40" s="50"/>
      <c r="I40" s="50"/>
      <c r="J40" s="50"/>
      <c r="K40" s="50"/>
      <c r="L40" s="51"/>
    </row>
    <row r="41" spans="2:12" ht="14.25" thickBot="1">
      <c r="C41" s="11"/>
      <c r="D41" s="11"/>
      <c r="E41" s="11"/>
      <c r="F41" s="11"/>
      <c r="G41" s="11"/>
      <c r="H41" s="11"/>
      <c r="I41" s="11"/>
      <c r="J41" s="11"/>
      <c r="K41" s="11"/>
    </row>
    <row r="42" spans="2:12">
      <c r="B42" s="280" t="s">
        <v>63</v>
      </c>
      <c r="C42" s="281"/>
      <c r="D42" s="281"/>
      <c r="E42" s="281"/>
      <c r="F42" s="47"/>
      <c r="G42" s="47"/>
      <c r="H42" s="47"/>
      <c r="I42" s="47"/>
      <c r="J42" s="47"/>
      <c r="K42" s="47"/>
      <c r="L42" s="48"/>
    </row>
    <row r="43" spans="2:12">
      <c r="B43" s="76"/>
      <c r="C43" s="283" t="s">
        <v>56</v>
      </c>
      <c r="D43" s="283"/>
      <c r="E43" s="283"/>
      <c r="F43" s="283"/>
      <c r="G43" s="283"/>
      <c r="H43" s="283"/>
      <c r="I43" s="283"/>
      <c r="J43" s="74"/>
      <c r="K43" s="74"/>
      <c r="L43" s="49"/>
    </row>
    <row r="44" spans="2:12" ht="54">
      <c r="B44" s="77" t="s">
        <v>12</v>
      </c>
      <c r="C44" s="86" t="s">
        <v>74</v>
      </c>
      <c r="D44" s="84" t="s">
        <v>61</v>
      </c>
      <c r="E44" s="85" t="s">
        <v>72</v>
      </c>
      <c r="F44" s="84" t="s">
        <v>316</v>
      </c>
      <c r="G44" s="84" t="s">
        <v>73</v>
      </c>
      <c r="H44" s="84" t="s">
        <v>55</v>
      </c>
      <c r="I44" s="84" t="s">
        <v>375</v>
      </c>
      <c r="J44" s="282" t="s">
        <v>46</v>
      </c>
      <c r="K44" s="282"/>
      <c r="L44" s="78" t="s">
        <v>10</v>
      </c>
    </row>
    <row r="45" spans="2:12">
      <c r="B45" s="129"/>
      <c r="C45" s="71"/>
      <c r="D45" s="46"/>
      <c r="E45" s="71"/>
      <c r="F45" s="71"/>
      <c r="G45" s="71"/>
      <c r="H45" s="71"/>
      <c r="I45" s="71"/>
      <c r="J45" s="241" t="str">
        <f>IF(B45&gt;0,IF('Prismatris '!$B$226=$J$170,IF(C45="Utökad",'Prismatris '!$B$53,IF(C45="Avancerad",'Prismatris '!$B$54,'Prismatris '!$B$52)),IF('Prismatris '!$C$226=$J$170,IF(C45="Utökad",'Prismatris '!$C$53,IF(C45="Avancerad",'Prismatris '!$C$54,'Prismatris '!$C$52)),IF('Prismatris '!$D$226=$J$170,IF(C45="Utökad",'Prismatris '!$D$53,IF(C45="Avancerad",'Prismatris '!$D$54,'Prismatris '!$D$52)),IF('Prismatris '!$E$226=$J$170,IF(C45="Utökad",'Prismatris '!$E$53,IF(C45="Avancerad",'Prismatris '!$E$54,'Prismatris '!$E$52)),IF('Prismatris '!$F$226=$J$170,IF(C45="Utökad",'Prismatris '!$F$53,IF(C45="Avancerad",'Prismatris '!$F$54,'Prismatris '!$F$52)),IF('Prismatris '!$G$226=$J$170,IF(C45="Utökad",'Prismatris '!$G$53,IF(C45="Avancerad",'Prismatris '!$G$54,'Prismatris '!$G$52)))))))),"")</f>
        <v/>
      </c>
      <c r="K45" s="242"/>
      <c r="L45" s="65" t="str">
        <f>IF(B45&gt;0,IF('Prismatris '!$B$226=$J$170,'Prismatris '!B67,IF('Prismatris '!$C$226=$J$170,'Prismatris '!C67,IF('Prismatris '!$D$226=$J$170,'Prismatris '!D67,IF('Prismatris '!$E$226=$J$170,'Prismatris '!E67,IF('Prismatris '!$F$226=$J$170,'Prismatris '!F67,IF('Prismatris '!$G$226=$J$170,'Prismatris '!G67)))))),"")</f>
        <v/>
      </c>
    </row>
    <row r="46" spans="2:12">
      <c r="B46" s="129"/>
      <c r="C46" s="71"/>
      <c r="D46" s="46"/>
      <c r="E46" s="71"/>
      <c r="F46" s="71"/>
      <c r="G46" s="71"/>
      <c r="H46" s="71"/>
      <c r="I46" s="71"/>
      <c r="J46" s="241" t="str">
        <f>IF(B46&gt;0,IF('Prismatris '!$B$226=$J$170,IF(C46="Utökad",'Prismatris '!$B$53,IF(C46="Avancerad",'Prismatris '!$B$54,'Prismatris '!$B$52)),IF('Prismatris '!$C$226=$J$170,IF(C46="Utökad",'Prismatris '!$C$53,IF(C46="Avancerad",'Prismatris '!$C$54,'Prismatris '!$C$52)),IF('Prismatris '!$D$226=$J$170,IF(C46="Utökad",'Prismatris '!$D$53,IF(C46="Avancerad",'Prismatris '!$D$54,'Prismatris '!$D$52)),IF('Prismatris '!$E$226=$J$170,IF(C46="Utökad",'Prismatris '!$E$53,IF(C46="Avancerad",'Prismatris '!$E$54,'Prismatris '!$E$52)),IF('Prismatris '!$F$226=$J$170,IF(C46="Utökad",'Prismatris '!$F$53,IF(C46="Avancerad",'Prismatris '!$F$54,'Prismatris '!$F$52)),IF('Prismatris '!$G$226=$J$170,IF(C46="Utökad",'Prismatris '!$G$53,IF(C46="Avancerad",'Prismatris '!$G$54,'Prismatris '!$G$52)))))))),"")</f>
        <v/>
      </c>
      <c r="K46" s="242"/>
      <c r="L46" s="65" t="str">
        <f>IF(B46&gt;0,IF('Prismatris '!$B$226=$J$170,'Prismatris '!B68,IF('Prismatris '!$C$226=$J$170,'Prismatris '!C68,IF('Prismatris '!$D$226=$J$170,'Prismatris '!D68,IF('Prismatris '!$E$226=$J$170,'Prismatris '!E68,IF('Prismatris '!$F$226=$J$170,'Prismatris '!F68,IF('Prismatris '!$G$226=$J$170,'Prismatris '!G68)))))),"")</f>
        <v/>
      </c>
    </row>
    <row r="47" spans="2:12">
      <c r="B47" s="129"/>
      <c r="C47" s="71"/>
      <c r="D47" s="46"/>
      <c r="E47" s="71"/>
      <c r="F47" s="71"/>
      <c r="G47" s="71"/>
      <c r="H47" s="71"/>
      <c r="I47" s="71"/>
      <c r="J47" s="241" t="str">
        <f>IF(B47&gt;0,IF('Prismatris '!$B$226=$J$170,IF(C47="Utökad",'Prismatris '!$B$53,IF(C47="Avancerad",'Prismatris '!$B$54,'Prismatris '!$B$52)),IF('Prismatris '!$C$226=$J$170,IF(C47="Utökad",'Prismatris '!$C$53,IF(C47="Avancerad",'Prismatris '!$C$54,'Prismatris '!$C$52)),IF('Prismatris '!$D$226=$J$170,IF(C47="Utökad",'Prismatris '!$D$53,IF(C47="Avancerad",'Prismatris '!$D$54,'Prismatris '!$D$52)),IF('Prismatris '!$E$226=$J$170,IF(C47="Utökad",'Prismatris '!$E$53,IF(C47="Avancerad",'Prismatris '!$E$54,'Prismatris '!$E$52)),IF('Prismatris '!$F$226=$J$170,IF(C47="Utökad",'Prismatris '!$F$53,IF(C47="Avancerad",'Prismatris '!$F$54,'Prismatris '!$F$52)),IF('Prismatris '!$G$226=$J$170,IF(C47="Utökad",'Prismatris '!$G$53,IF(C47="Avancerad",'Prismatris '!$G$54,'Prismatris '!$G$52)))))))),"")</f>
        <v/>
      </c>
      <c r="K47" s="242"/>
      <c r="L47" s="65" t="str">
        <f>IF(B47&gt;0,IF('Prismatris '!$B$226=$J$170,'Prismatris '!B69,IF('Prismatris '!$C$226=$J$170,'Prismatris '!C69,IF('Prismatris '!$D$226=$J$170,'Prismatris '!D69,IF('Prismatris '!$E$226=$J$170,'Prismatris '!E69,IF('Prismatris '!$F$226=$J$170,'Prismatris '!F69,IF('Prismatris '!$G$226=$J$170,'Prismatris '!G69)))))),"")</f>
        <v/>
      </c>
    </row>
    <row r="48" spans="2:12">
      <c r="B48" s="129"/>
      <c r="C48" s="71"/>
      <c r="D48" s="46"/>
      <c r="E48" s="71"/>
      <c r="F48" s="71"/>
      <c r="G48" s="71"/>
      <c r="H48" s="71"/>
      <c r="I48" s="71"/>
      <c r="J48" s="241" t="str">
        <f>IF(B48&gt;0,IF('Prismatris '!$B$226=$J$170,IF(C48="Utökad",'Prismatris '!$B$53,IF(C48="Avancerad",'Prismatris '!$B$54,'Prismatris '!$B$52)),IF('Prismatris '!$C$226=$J$170,IF(C48="Utökad",'Prismatris '!$C$53,IF(C48="Avancerad",'Prismatris '!$C$54,'Prismatris '!$C$52)),IF('Prismatris '!$D$226=$J$170,IF(C48="Utökad",'Prismatris '!$D$53,IF(C48="Avancerad",'Prismatris '!$D$54,'Prismatris '!$D$52)),IF('Prismatris '!$E$226=$J$170,IF(C48="Utökad",'Prismatris '!$E$53,IF(C48="Avancerad",'Prismatris '!$E$54,'Prismatris '!$E$52)),IF('Prismatris '!$F$226=$J$170,IF(C48="Utökad",'Prismatris '!$F$53,IF(C48="Avancerad",'Prismatris '!$F$54,'Prismatris '!$F$52)),IF('Prismatris '!$G$226=$J$170,IF(C48="Utökad",'Prismatris '!$G$53,IF(C48="Avancerad",'Prismatris '!$G$54,'Prismatris '!$G$52)))))))),"")</f>
        <v/>
      </c>
      <c r="K48" s="242"/>
      <c r="L48" s="65" t="str">
        <f>IF(B48&gt;0,IF('Prismatris '!$B$226=$J$170,'Prismatris '!B70,IF('Prismatris '!$C$226=$J$170,'Prismatris '!C70,IF('Prismatris '!$D$226=$J$170,'Prismatris '!D70,IF('Prismatris '!$E$226=$J$170,'Prismatris '!E70,IF('Prismatris '!$F$226=$J$170,'Prismatris '!F70,IF('Prismatris '!$G$226=$J$170,'Prismatris '!G70)))))),"")</f>
        <v/>
      </c>
    </row>
    <row r="49" spans="2:12" ht="14.25" thickBot="1">
      <c r="B49" s="75"/>
      <c r="C49" s="50"/>
      <c r="D49" s="50"/>
      <c r="E49" s="50"/>
      <c r="F49" s="50"/>
      <c r="G49" s="50"/>
      <c r="H49" s="50"/>
      <c r="I49" s="50"/>
      <c r="J49" s="50"/>
      <c r="K49" s="50"/>
      <c r="L49" s="51"/>
    </row>
    <row r="50" spans="2:12" ht="14.25" thickBot="1">
      <c r="C50" s="11"/>
      <c r="D50" s="11"/>
      <c r="E50" s="11"/>
      <c r="F50" s="11"/>
      <c r="G50" s="11"/>
      <c r="H50" s="11"/>
      <c r="I50" s="11"/>
      <c r="J50" s="11"/>
      <c r="K50" s="11"/>
    </row>
    <row r="51" spans="2:12">
      <c r="B51" s="280" t="s">
        <v>75</v>
      </c>
      <c r="C51" s="281"/>
      <c r="D51" s="281"/>
      <c r="E51" s="281"/>
      <c r="F51" s="47"/>
      <c r="G51" s="47"/>
      <c r="H51" s="47"/>
      <c r="I51" s="47"/>
      <c r="J51" s="47"/>
      <c r="K51" s="47"/>
      <c r="L51" s="48"/>
    </row>
    <row r="52" spans="2:12">
      <c r="B52" s="76"/>
      <c r="C52" s="283" t="s">
        <v>56</v>
      </c>
      <c r="D52" s="283"/>
      <c r="E52" s="283"/>
      <c r="F52" s="283"/>
      <c r="G52" s="283"/>
      <c r="H52" s="283"/>
      <c r="I52" s="283"/>
      <c r="J52" s="74"/>
      <c r="K52" s="74"/>
      <c r="L52" s="49"/>
    </row>
    <row r="53" spans="2:12" ht="57" customHeight="1">
      <c r="B53" s="77" t="s">
        <v>12</v>
      </c>
      <c r="C53" s="86" t="s">
        <v>69</v>
      </c>
      <c r="D53" s="84" t="s">
        <v>61</v>
      </c>
      <c r="E53" s="85" t="s">
        <v>72</v>
      </c>
      <c r="F53" s="84" t="s">
        <v>316</v>
      </c>
      <c r="G53" s="84" t="s">
        <v>73</v>
      </c>
      <c r="H53" s="84" t="s">
        <v>55</v>
      </c>
      <c r="I53" s="84" t="s">
        <v>375</v>
      </c>
      <c r="J53" s="282" t="s">
        <v>46</v>
      </c>
      <c r="K53" s="282"/>
      <c r="L53" s="78" t="s">
        <v>10</v>
      </c>
    </row>
    <row r="54" spans="2:12">
      <c r="B54" s="129"/>
      <c r="C54" s="71"/>
      <c r="D54" s="46"/>
      <c r="E54" s="71"/>
      <c r="F54" s="71"/>
      <c r="G54" s="71"/>
      <c r="H54" s="71"/>
      <c r="I54" s="71"/>
      <c r="J54" s="241" t="str">
        <f>IF(B54&gt;0,IF('Prismatris '!$B$226=$J$170,IF(C54="Ja",'Prismatris '!$B$77,'Prismatris '!$B$76),IF('Prismatris '!$C$226=$J$170,IF(C54="Ja",'Prismatris '!$C$77,'Prismatris '!$C$76),IF('Prismatris '!$D$226=$J$170,IF(C54="Ja",'Prismatris '!$D$77,'Prismatris '!$D$76),IF('Prismatris '!$E$226=$J$170,IF(C54="Ja",'Prismatris '!$E$77,'Prismatris '!$E$76),IF('Prismatris '!$F$226=$J$170,IF(C54="Ja",'Prismatris '!$F$77,'Prismatris '!$F$76),IF('Prismatris '!$G$226=$J$170,IF(C54="Ja",'Prismatris '!$G$77,'Prismatris '!$G$76))))))),"")</f>
        <v/>
      </c>
      <c r="K54" s="242"/>
      <c r="L54" s="65" t="str">
        <f>IF(B54&gt;0,IF('Prismatris '!$B$226=$J$170,'Prismatris '!B89,IF('Prismatris '!$C$226=$J$170,'Prismatris '!C89,IF('Prismatris '!$D$226=$J$170,'Prismatris '!D89,IF('Prismatris '!$E$226=$J$170,'Prismatris '!E89,IF('Prismatris '!$F$226=$J$170,'Prismatris '!F89,IF('Prismatris '!$G$226=$J$170,'Prismatris '!G89)))))),"")</f>
        <v/>
      </c>
    </row>
    <row r="55" spans="2:12">
      <c r="B55" s="129"/>
      <c r="C55" s="71"/>
      <c r="D55" s="46"/>
      <c r="E55" s="71"/>
      <c r="F55" s="71"/>
      <c r="G55" s="71"/>
      <c r="H55" s="71"/>
      <c r="I55" s="71"/>
      <c r="J55" s="241" t="str">
        <f>IF(B55&gt;0,IF('Prismatris '!$B$226=$J$170,IF(C55="Ja",'Prismatris '!$B$77,'Prismatris '!$B$76),IF('Prismatris '!$C$226=$J$170,IF(C55="Ja",'Prismatris '!$C$77,'Prismatris '!$C$76),IF('Prismatris '!$D$226=$J$170,IF(C55="Ja",'Prismatris '!$D$77,'Prismatris '!$D$76),IF('Prismatris '!$E$226=$J$170,IF(C55="Ja",'Prismatris '!$E$77,'Prismatris '!$E$76),IF('Prismatris '!$F$226=$J$170,IF(C55="Ja",'Prismatris '!$F$77,'Prismatris '!$F$76),IF('Prismatris '!$G$226=$J$170,IF(C55="Ja",'Prismatris '!$G$77,'Prismatris '!$G$76))))))),"")</f>
        <v/>
      </c>
      <c r="K55" s="242"/>
      <c r="L55" s="65" t="str">
        <f>IF(B55&gt;0,IF('Prismatris '!$B$226=$J$170,'Prismatris '!B90,IF('Prismatris '!$C$226=$J$170,'Prismatris '!C90,IF('Prismatris '!$D$226=$J$170,'Prismatris '!D90,IF('Prismatris '!$E$226=$J$170,'Prismatris '!E90,IF('Prismatris '!$F$226=$J$170,'Prismatris '!F90,IF('Prismatris '!$G$226=$J$170,'Prismatris '!G90)))))),"")</f>
        <v/>
      </c>
    </row>
    <row r="56" spans="2:12">
      <c r="B56" s="129"/>
      <c r="C56" s="71"/>
      <c r="D56" s="46"/>
      <c r="E56" s="71"/>
      <c r="F56" s="71"/>
      <c r="G56" s="71"/>
      <c r="H56" s="71"/>
      <c r="I56" s="71"/>
      <c r="J56" s="241" t="str">
        <f>IF(B56&gt;0,IF('Prismatris '!$B$226=$J$170,IF(C56="Ja",'Prismatris '!$B$77,'Prismatris '!$B$76),IF('Prismatris '!$C$226=$J$170,IF(C56="Ja",'Prismatris '!$C$77,'Prismatris '!$C$76),IF('Prismatris '!$D$226=$J$170,IF(C56="Ja",'Prismatris '!$D$77,'Prismatris '!$D$76),IF('Prismatris '!$E$226=$J$170,IF(C56="Ja",'Prismatris '!$E$77,'Prismatris '!$E$76),IF('Prismatris '!$F$226=$J$170,IF(C56="Ja",'Prismatris '!$F$77,'Prismatris '!$F$76),IF('Prismatris '!$G$226=$J$170,IF(C56="Ja",'Prismatris '!$G$77,'Prismatris '!$G$76))))))),"")</f>
        <v/>
      </c>
      <c r="K56" s="242"/>
      <c r="L56" s="65" t="str">
        <f>IF(B56&gt;0,IF('Prismatris '!$B$226=$J$170,'Prismatris '!B91,IF('Prismatris '!$C$226=$J$170,'Prismatris '!C91,IF('Prismatris '!$D$226=$J$170,'Prismatris '!D91,IF('Prismatris '!$E$226=$J$170,'Prismatris '!E91,IF('Prismatris '!$F$226=$J$170,'Prismatris '!F91,IF('Prismatris '!$G$226=$J$170,'Prismatris '!G91)))))),"")</f>
        <v/>
      </c>
    </row>
    <row r="57" spans="2:12">
      <c r="B57" s="129"/>
      <c r="C57" s="71"/>
      <c r="D57" s="46"/>
      <c r="E57" s="71"/>
      <c r="F57" s="71"/>
      <c r="G57" s="71"/>
      <c r="H57" s="71"/>
      <c r="I57" s="71"/>
      <c r="J57" s="241" t="str">
        <f>IF(B57&gt;0,IF('Prismatris '!$B$226=$J$170,IF(C57="Ja",'Prismatris '!$B$77,'Prismatris '!$B$76),IF('Prismatris '!$C$226=$J$170,IF(C57="Ja",'Prismatris '!$C$77,'Prismatris '!$C$76),IF('Prismatris '!$D$226=$J$170,IF(C57="Ja",'Prismatris '!$D$77,'Prismatris '!$D$76),IF('Prismatris '!$E$226=$J$170,IF(C57="Ja",'Prismatris '!$E$77,'Prismatris '!$E$76),IF('Prismatris '!$F$226=$J$170,IF(C57="Ja",'Prismatris '!$F$77,'Prismatris '!$F$76),IF('Prismatris '!$G$226=$J$170,IF(C57="Ja",'Prismatris '!$G$77,'Prismatris '!$G$76))))))),"")</f>
        <v/>
      </c>
      <c r="K57" s="242"/>
      <c r="L57" s="65" t="str">
        <f>IF(B57&gt;0,IF('Prismatris '!$B$226=$J$170,'Prismatris '!B92,IF('Prismatris '!$C$226=$J$170,'Prismatris '!C92,IF('Prismatris '!$D$226=$J$170,'Prismatris '!D92,IF('Prismatris '!$E$226=$J$170,'Prismatris '!E92,IF('Prismatris '!$F$226=$J$170,'Prismatris '!F92,IF('Prismatris '!$G$226=$J$170,'Prismatris '!G92)))))),"")</f>
        <v/>
      </c>
    </row>
    <row r="58" spans="2:12" ht="14.25" thickBot="1">
      <c r="B58" s="75"/>
      <c r="C58" s="50"/>
      <c r="D58" s="50"/>
      <c r="E58" s="50"/>
      <c r="F58" s="50"/>
      <c r="G58" s="50"/>
      <c r="H58" s="50"/>
      <c r="I58" s="50"/>
      <c r="J58" s="50"/>
      <c r="K58" s="50"/>
      <c r="L58" s="51"/>
    </row>
    <row r="59" spans="2:12" ht="14.25" thickBot="1">
      <c r="B59" s="11"/>
      <c r="C59" s="11"/>
      <c r="D59" s="11"/>
      <c r="E59" s="11"/>
      <c r="F59" s="11"/>
      <c r="G59" s="11"/>
      <c r="H59" s="11"/>
      <c r="I59" s="11"/>
      <c r="J59" s="11"/>
      <c r="K59" s="11"/>
      <c r="L59" s="11"/>
    </row>
    <row r="60" spans="2:12">
      <c r="B60" s="280" t="s">
        <v>154</v>
      </c>
      <c r="C60" s="281"/>
      <c r="D60" s="281"/>
      <c r="E60" s="281"/>
      <c r="F60" s="47"/>
      <c r="G60" s="47"/>
      <c r="H60" s="47"/>
      <c r="I60" s="47"/>
      <c r="J60" s="47"/>
      <c r="K60" s="47"/>
      <c r="L60" s="48"/>
    </row>
    <row r="61" spans="2:12">
      <c r="B61" s="76"/>
      <c r="C61" s="288" t="s">
        <v>56</v>
      </c>
      <c r="D61" s="289"/>
      <c r="E61" s="290"/>
      <c r="F61" s="123"/>
      <c r="G61" s="123"/>
      <c r="H61" s="123"/>
      <c r="I61" s="123"/>
      <c r="J61" s="74"/>
      <c r="K61" s="74"/>
      <c r="L61" s="49"/>
    </row>
    <row r="62" spans="2:12" ht="27">
      <c r="B62" s="77" t="s">
        <v>12</v>
      </c>
      <c r="C62" s="86" t="s">
        <v>69</v>
      </c>
      <c r="D62" s="84" t="s">
        <v>316</v>
      </c>
      <c r="E62" s="84" t="s">
        <v>73</v>
      </c>
      <c r="F62" s="312"/>
      <c r="G62" s="313"/>
      <c r="H62" s="313"/>
      <c r="I62" s="314"/>
      <c r="J62" s="282" t="s">
        <v>46</v>
      </c>
      <c r="K62" s="282"/>
      <c r="L62" s="78" t="s">
        <v>10</v>
      </c>
    </row>
    <row r="63" spans="2:12">
      <c r="B63" s="129"/>
      <c r="C63" s="71"/>
      <c r="D63" s="71"/>
      <c r="E63" s="71"/>
      <c r="F63" s="312"/>
      <c r="G63" s="313"/>
      <c r="H63" s="313"/>
      <c r="I63" s="314"/>
      <c r="J63" s="241" t="str">
        <f>IF(B63&gt;0,IF('Prismatris '!$B$226=$J$170,IF(C63="Ja",'Prismatris '!$B$98,'Prismatris '!$B$97),IF('Prismatris '!$C$226=$J$170,IF(C63="Ja",'Prismatris '!$C$98,'Prismatris '!$C$97),IF('Prismatris '!$D$226=$J$170,IF(C63="Ja",'Prismatris '!$D$98,'Prismatris '!$D$97),IF('Prismatris '!$E$226=$J$170,IF(C63="Ja",'Prismatris '!$E$98,'Prismatris '!$E$97),IF('Prismatris '!$F$226=$J$170,IF(C63="Ja",'Prismatris '!$F$98,'Prismatris '!$F$97),IF('Prismatris '!$G$226=$J$170,IF(C63="Ja",'Prismatris '!$G$98,'Prismatris '!$G$97))))))),"")</f>
        <v/>
      </c>
      <c r="K63" s="242"/>
      <c r="L63" s="65" t="str">
        <f>IF(B63&gt;0,IF('Prismatris '!$B$226=$J$170,'Prismatris '!B106,IF('Prismatris '!$C$226=$J$170,'Prismatris '!C106,IF('Prismatris '!$D$226=$J$170,'Prismatris '!D106,IF('Prismatris '!$E$226=$J$170,'Prismatris '!E106,IF('Prismatris '!$F$226=$J$170,'Prismatris '!F106,IF('Prismatris '!$G$226=$J$170,'Prismatris '!G106)))))),"")</f>
        <v/>
      </c>
    </row>
    <row r="64" spans="2:12">
      <c r="B64" s="129"/>
      <c r="C64" s="71"/>
      <c r="D64" s="71"/>
      <c r="E64" s="71"/>
      <c r="F64" s="312"/>
      <c r="G64" s="313"/>
      <c r="H64" s="313"/>
      <c r="I64" s="314"/>
      <c r="J64" s="241" t="str">
        <f>IF(B64&gt;0,IF('Prismatris '!$B$226=$J$170,IF(C64="Ja",'Prismatris '!$B$98,'Prismatris '!$B$97),IF('Prismatris '!$C$226=$J$170,IF(C64="Ja",'Prismatris '!$C$98,'Prismatris '!$C$97),IF('Prismatris '!$D$226=$J$170,IF(C64="Ja",'Prismatris '!$D$98,'Prismatris '!$D$97),IF('Prismatris '!$E$226=$J$170,IF(C64="Ja",'Prismatris '!$E$98,'Prismatris '!$E$97),IF('Prismatris '!$F$226=$J$170,IF(C64="Ja",'Prismatris '!$F$98,'Prismatris '!$F$97),IF('Prismatris '!$G$226=$J$170,IF(C64="Ja",'Prismatris '!$G$98,'Prismatris '!$G$97))))))),"")</f>
        <v/>
      </c>
      <c r="K64" s="242"/>
      <c r="L64" s="65" t="str">
        <f>IF(B64&gt;0,IF('Prismatris '!$B$226=$J$170,'Prismatris '!B107,IF('Prismatris '!$C$226=$J$170,'Prismatris '!C107,IF('Prismatris '!$D$226=$J$170,'Prismatris '!D107,IF('Prismatris '!$E$226=$J$170,'Prismatris '!E107,IF('Prismatris '!$F$226=$J$170,'Prismatris '!F107,IF('Prismatris '!$G$226=$J$170,'Prismatris '!G107)))))),"")</f>
        <v/>
      </c>
    </row>
    <row r="65" spans="2:13">
      <c r="B65" s="129"/>
      <c r="C65" s="71"/>
      <c r="D65" s="71"/>
      <c r="E65" s="71"/>
      <c r="F65" s="312"/>
      <c r="G65" s="313"/>
      <c r="H65" s="313"/>
      <c r="I65" s="314"/>
      <c r="J65" s="241" t="str">
        <f>IF(B65&gt;0,IF('Prismatris '!$B$226=$J$170,IF(C65="Ja",'Prismatris '!$B$98,'Prismatris '!$B$97),IF('Prismatris '!$C$226=$J$170,IF(C65="Ja",'Prismatris '!$C$98,'Prismatris '!$C$97),IF('Prismatris '!$D$226=$J$170,IF(C65="Ja",'Prismatris '!$D$98,'Prismatris '!$D$97),IF('Prismatris '!$E$226=$J$170,IF(C65="Ja",'Prismatris '!$E$98,'Prismatris '!$E$97),IF('Prismatris '!$F$226=$J$170,IF(C65="Ja",'Prismatris '!$F$98,'Prismatris '!$F$97),IF('Prismatris '!$G$226=$J$170,IF(C65="Ja",'Prismatris '!$G$98,'Prismatris '!$G$97))))))),"")</f>
        <v/>
      </c>
      <c r="K65" s="242"/>
      <c r="L65" s="65" t="str">
        <f>IF(B65&gt;0,IF('Prismatris '!$B$226=$J$170,'Prismatris '!B108,IF('Prismatris '!$C$226=$J$170,'Prismatris '!C108,IF('Prismatris '!$D$226=$J$170,'Prismatris '!D108,IF('Prismatris '!$E$226=$J$170,'Prismatris '!E108,IF('Prismatris '!$F$226=$J$170,'Prismatris '!F108,IF('Prismatris '!$G$226=$J$170,'Prismatris '!G108)))))),"")</f>
        <v/>
      </c>
    </row>
    <row r="66" spans="2:13" ht="14.25" thickBot="1">
      <c r="B66" s="146"/>
      <c r="C66" s="147"/>
      <c r="D66" s="147"/>
      <c r="E66" s="147"/>
      <c r="F66" s="315"/>
      <c r="G66" s="316"/>
      <c r="H66" s="316"/>
      <c r="I66" s="317"/>
      <c r="J66" s="310" t="str">
        <f>IF(B66&gt;0,IF('Prismatris '!$B$226=$J$170,IF(C66="Ja",'Prismatris '!$B$98,'Prismatris '!$B$97),IF('Prismatris '!$C$226=$J$170,IF(C66="Ja",'Prismatris '!$C$98,'Prismatris '!$C$97),IF('Prismatris '!$D$226=$J$170,IF(C66="Ja",'Prismatris '!$D$98,'Prismatris '!$D$97),IF('Prismatris '!$E$226=$J$170,IF(C66="Ja",'Prismatris '!$E$98,'Prismatris '!$E$97),IF('Prismatris '!$F$226=$J$170,IF(C66="Ja",'Prismatris '!$F$98,'Prismatris '!$F$97),IF('Prismatris '!$G$226=$J$170,IF(C66="Ja",'Prismatris '!$G$98,'Prismatris '!$G$97))))))),"")</f>
        <v/>
      </c>
      <c r="K66" s="311"/>
      <c r="L66" s="132" t="str">
        <f>IF(B66&gt;0,IF('Prismatris '!$B$226=$J$170,'Prismatris '!B109,IF('Prismatris '!$C$226=$J$170,'Prismatris '!C109,IF('Prismatris '!$D$226=$J$170,'Prismatris '!D109,IF('Prismatris '!$E$226=$J$170,'Prismatris '!E109,IF('Prismatris '!$F$226=$J$170,'Prismatris '!F109,IF('Prismatris '!$G$226=$J$170,'Prismatris '!G109)))))),"")</f>
        <v/>
      </c>
    </row>
    <row r="67" spans="2:13" ht="14.25" thickBot="1">
      <c r="B67" s="11"/>
      <c r="C67" s="11"/>
      <c r="D67" s="11"/>
      <c r="E67" s="11"/>
      <c r="F67" s="11"/>
      <c r="G67" s="11"/>
      <c r="H67" s="11"/>
      <c r="I67" s="11"/>
      <c r="J67" s="11"/>
      <c r="K67" s="11"/>
      <c r="L67" s="11"/>
    </row>
    <row r="68" spans="2:13">
      <c r="B68" s="280" t="s">
        <v>50</v>
      </c>
      <c r="C68" s="281"/>
      <c r="D68" s="281"/>
      <c r="E68" s="281"/>
      <c r="F68" s="47"/>
      <c r="G68" s="47"/>
      <c r="H68" s="47"/>
      <c r="I68" s="47"/>
      <c r="J68" s="47"/>
      <c r="K68" s="47"/>
      <c r="L68" s="48"/>
    </row>
    <row r="69" spans="2:13">
      <c r="B69" s="76"/>
      <c r="C69" s="288" t="s">
        <v>56</v>
      </c>
      <c r="D69" s="289"/>
      <c r="E69" s="290"/>
      <c r="F69" s="74"/>
      <c r="G69" s="74"/>
      <c r="H69" s="74"/>
      <c r="I69" s="74"/>
      <c r="J69" s="74"/>
      <c r="K69" s="74"/>
      <c r="L69" s="49"/>
    </row>
    <row r="70" spans="2:13" ht="27">
      <c r="B70" s="77" t="s">
        <v>12</v>
      </c>
      <c r="C70" s="82" t="s">
        <v>69</v>
      </c>
      <c r="D70" s="83" t="s">
        <v>61</v>
      </c>
      <c r="E70" s="83" t="s">
        <v>71</v>
      </c>
      <c r="F70" s="94"/>
      <c r="G70" s="95"/>
      <c r="H70" s="95"/>
      <c r="I70" s="96"/>
      <c r="J70" s="282" t="s">
        <v>46</v>
      </c>
      <c r="K70" s="282"/>
      <c r="L70" s="78" t="s">
        <v>10</v>
      </c>
    </row>
    <row r="71" spans="2:13">
      <c r="B71" s="129"/>
      <c r="C71" s="71"/>
      <c r="D71" s="46"/>
      <c r="E71" s="71"/>
      <c r="F71" s="97"/>
      <c r="G71" s="28"/>
      <c r="H71" s="28"/>
      <c r="I71" s="98"/>
      <c r="J71" s="241" t="str">
        <f>IF(B71&gt;0,IF('Prismatris '!$B$226=$J$170,IF(C71="Ja",'Prismatris '!$B$115,'Prismatris '!$B$114),IF('Prismatris '!$C$226=$J$170,IF(C71="Ja",'Prismatris '!$C$115,'Prismatris '!$C$114),IF('Prismatris '!$D$226=$J$170,IF(C71="Ja",'Prismatris '!$D$115,'Prismatris '!$D$114),IF('Prismatris '!$E$226=$J$170,IF(C71="Ja",'Prismatris '!$E$115,'Prismatris '!$E$114),IF('Prismatris '!$F$226=$J$170,IF(C71="Ja",'Prismatris '!$F$115,'Prismatris '!$F$114),IF('Prismatris '!$G$226=$J$170,IF(C71="Ja",'Prismatris '!$G$115,'Prismatris '!$G$114))))))),"")</f>
        <v/>
      </c>
      <c r="K71" s="242"/>
      <c r="L71" s="65" t="str">
        <f>IF(B71&gt;0,IF('Prismatris '!$B$226=$J$170,'Prismatris '!B121,IF('Prismatris '!$C$226=$J$170,'Prismatris '!C121,IF('Prismatris '!$D$226=$J$170,'Prismatris '!D121,IF('Prismatris '!$E$226=$J$170,'Prismatris '!E121,IF('Prismatris '!$F$226=$J$170,'Prismatris '!F121,IF('Prismatris '!$G$226=$J$170,'Prismatris '!G121)))))),"")</f>
        <v/>
      </c>
    </row>
    <row r="72" spans="2:13">
      <c r="B72" s="129"/>
      <c r="C72" s="71"/>
      <c r="D72" s="46"/>
      <c r="E72" s="71"/>
      <c r="F72" s="97"/>
      <c r="G72" s="28"/>
      <c r="H72" s="28"/>
      <c r="I72" s="98"/>
      <c r="J72" s="241" t="str">
        <f>IF(B72&gt;0,IF('Prismatris '!$B$226=$J$170,IF(C72="Ja",'Prismatris '!$B$115,'Prismatris '!$B$114),IF('Prismatris '!$C$226=$J$170,IF(C72="Ja",'Prismatris '!$C$115,'Prismatris '!$C$114),IF('Prismatris '!$D$226=$J$170,IF(C72="Ja",'Prismatris '!$D$115,'Prismatris '!$D$114),IF('Prismatris '!$E$226=$J$170,IF(C72="Ja",'Prismatris '!$E$115,'Prismatris '!$E$114),IF('Prismatris '!$F$226=$J$170,IF(C72="Ja",'Prismatris '!$F$115,'Prismatris '!$F$114),IF('Prismatris '!$G$226=$J$170,IF(C72="Ja",'Prismatris '!$G$115,'Prismatris '!$G$114))))))),"")</f>
        <v/>
      </c>
      <c r="K72" s="242"/>
      <c r="L72" s="65" t="str">
        <f>IF(B72&gt;0,IF('Prismatris '!$B$226=$J$170,'Prismatris '!B122,IF('Prismatris '!$C$226=$J$170,'Prismatris '!C122,IF('Prismatris '!$D$226=$J$170,'Prismatris '!D122,IF('Prismatris '!$E$226=$J$170,'Prismatris '!E122,IF('Prismatris '!$F$226=$J$170,'Prismatris '!F122,IF('Prismatris '!$G$226=$J$170,'Prismatris '!G122)))))),"")</f>
        <v/>
      </c>
    </row>
    <row r="73" spans="2:13">
      <c r="B73" s="129"/>
      <c r="C73" s="71"/>
      <c r="D73" s="46"/>
      <c r="E73" s="71"/>
      <c r="F73" s="97"/>
      <c r="G73" s="28"/>
      <c r="H73" s="28"/>
      <c r="I73" s="98"/>
      <c r="J73" s="241" t="str">
        <f>IF(B73&gt;0,IF('Prismatris '!$B$226=$J$170,IF(C73="Ja",'Prismatris '!$B$115,'Prismatris '!$B$114),IF('Prismatris '!$C$226=$J$170,IF(C73="Ja",'Prismatris '!$C$115,'Prismatris '!$C$114),IF('Prismatris '!$D$226=$J$170,IF(C73="Ja",'Prismatris '!$D$115,'Prismatris '!$D$114),IF('Prismatris '!$E$226=$J$170,IF(C73="Ja",'Prismatris '!$E$115,'Prismatris '!$E$114),IF('Prismatris '!$F$226=$J$170,IF(C73="Ja",'Prismatris '!$F$115,'Prismatris '!$F$114),IF('Prismatris '!$G$226=$J$170,IF(C73="Ja",'Prismatris '!$G$115,'Prismatris '!$G$114))))))),"")</f>
        <v/>
      </c>
      <c r="K73" s="242"/>
      <c r="L73" s="65" t="str">
        <f>IF(B73&gt;0,IF('Prismatris '!$B$226=$J$170,'Prismatris '!B123,IF('Prismatris '!$C$226=$J$170,'Prismatris '!C123,IF('Prismatris '!$D$226=$J$170,'Prismatris '!D123,IF('Prismatris '!$E$226=$J$170,'Prismatris '!E123,IF('Prismatris '!$F$226=$J$170,'Prismatris '!F123,IF('Prismatris '!$G$226=$J$170,'Prismatris '!G123)))))),"")</f>
        <v/>
      </c>
    </row>
    <row r="74" spans="2:13">
      <c r="B74" s="129"/>
      <c r="C74" s="71"/>
      <c r="D74" s="46"/>
      <c r="E74" s="71"/>
      <c r="F74" s="99"/>
      <c r="G74" s="100"/>
      <c r="H74" s="100"/>
      <c r="I74" s="101"/>
      <c r="J74" s="241" t="str">
        <f>IF(B74&gt;0,IF('Prismatris '!$B$226=$J$170,IF(C74="Ja",'Prismatris '!$B$115,'Prismatris '!$B$114),IF('Prismatris '!$C$226=$J$170,IF(C74="Ja",'Prismatris '!$C$115,'Prismatris '!$C$114),IF('Prismatris '!$D$226=$J$170,IF(C74="Ja",'Prismatris '!$D$115,'Prismatris '!$D$114),IF('Prismatris '!$E$226=$J$170,IF(C74="Ja",'Prismatris '!$E$115,'Prismatris '!$E$114),IF('Prismatris '!$F$226=$J$170,IF(C74="Ja",'Prismatris '!$F$115,'Prismatris '!$F$114),IF('Prismatris '!$G$226=$J$170,IF(C74="Ja",'Prismatris '!$G$115,'Prismatris '!$G$114))))))),"")</f>
        <v/>
      </c>
      <c r="K74" s="242"/>
      <c r="L74" s="65" t="str">
        <f>IF(B74&gt;0,IF('Prismatris '!$B$226=$J$170,'Prismatris '!B124,IF('Prismatris '!$C$226=$J$170,'Prismatris '!C124,IF('Prismatris '!$D$226=$J$170,'Prismatris '!D124,IF('Prismatris '!$E$226=$J$170,'Prismatris '!E124,IF('Prismatris '!$F$226=$J$170,'Prismatris '!F124,IF('Prismatris '!$G$226=$J$170,'Prismatris '!G124)))))),"")</f>
        <v/>
      </c>
    </row>
    <row r="75" spans="2:13" ht="14.25" thickBot="1">
      <c r="B75" s="75"/>
      <c r="C75" s="50"/>
      <c r="D75" s="50"/>
      <c r="E75" s="50"/>
      <c r="F75" s="50"/>
      <c r="G75" s="50"/>
      <c r="H75" s="50"/>
      <c r="I75" s="50"/>
      <c r="J75" s="50"/>
      <c r="K75" s="50"/>
      <c r="L75" s="51"/>
    </row>
    <row r="76" spans="2:13" ht="14.25" thickBot="1"/>
    <row r="77" spans="2:13" ht="13.5" customHeight="1">
      <c r="B77" s="280" t="s">
        <v>49</v>
      </c>
      <c r="C77" s="281"/>
      <c r="D77" s="281"/>
      <c r="E77" s="281"/>
      <c r="F77" s="79"/>
      <c r="G77" s="79"/>
      <c r="H77" s="47"/>
      <c r="I77" s="47"/>
      <c r="J77" s="47"/>
      <c r="K77" s="47"/>
      <c r="L77" s="48"/>
    </row>
    <row r="78" spans="2:13" ht="13.5" customHeight="1">
      <c r="B78" s="76"/>
      <c r="C78" s="283" t="s">
        <v>51</v>
      </c>
      <c r="D78" s="283"/>
      <c r="E78" s="74"/>
      <c r="F78" s="74"/>
      <c r="G78" s="74"/>
      <c r="H78" s="74"/>
      <c r="I78" s="56"/>
      <c r="J78" s="56"/>
      <c r="K78" s="56"/>
      <c r="L78" s="49"/>
      <c r="M78" s="11"/>
    </row>
    <row r="79" spans="2:13" ht="27">
      <c r="B79" s="81" t="s">
        <v>47</v>
      </c>
      <c r="C79" s="83" t="s">
        <v>61</v>
      </c>
      <c r="D79" s="148" t="s">
        <v>58</v>
      </c>
      <c r="E79" s="108"/>
      <c r="F79" s="102"/>
      <c r="G79" s="102"/>
      <c r="H79" s="102"/>
      <c r="I79" s="103"/>
      <c r="J79" s="295" t="s">
        <v>76</v>
      </c>
      <c r="K79" s="295"/>
      <c r="L79" s="107" t="s">
        <v>10</v>
      </c>
      <c r="M79" s="11"/>
    </row>
    <row r="80" spans="2:13">
      <c r="B80" s="129"/>
      <c r="C80" s="46"/>
      <c r="D80" s="93"/>
      <c r="E80" s="109"/>
      <c r="F80" s="11"/>
      <c r="G80" s="11"/>
      <c r="H80" s="11"/>
      <c r="I80" s="104"/>
      <c r="J80" s="296" t="str">
        <f>IF(B80&gt;0,IF('Prismatris '!$B$226=$J$170,'Prismatris '!$B$130,IF('Prismatris '!$C$226=$J$170,'Prismatris '!$C$130,IF('Prismatris '!$D$226=$J$170,'Prismatris '!$D$130,IF('Prismatris '!$E$226=$J$170,'Prismatris '!$E$130,IF('Prismatris '!$F$226=$J$170,'Prismatris '!$F$130,IF('Prismatris '!$G$226=$J$170,'Prismatris '!$G$130)))))),"")</f>
        <v/>
      </c>
      <c r="K80" s="296"/>
      <c r="L80" s="65" t="str">
        <f>IF(B80&gt;0,IF('Prismatris '!$B$226=$J$170,'Prismatris '!B135,IF('Prismatris '!$C$226=$J$170,'Prismatris '!C135,IF('Prismatris '!$D$226=$J$170,'Prismatris '!D135,IF('Prismatris '!$E$226=$J$170,'Prismatris '!E135,IF('Prismatris '!$F$226=$J$170,'Prismatris '!F135,IF('Prismatris '!$G$226=$J$170,'Prismatris '!G135)))))),"")</f>
        <v/>
      </c>
      <c r="M80" s="11"/>
    </row>
    <row r="81" spans="2:20" ht="13.5" customHeight="1">
      <c r="B81" s="129"/>
      <c r="C81" s="46"/>
      <c r="D81" s="93"/>
      <c r="E81" s="109"/>
      <c r="F81" s="11"/>
      <c r="G81" s="11"/>
      <c r="H81" s="11"/>
      <c r="I81" s="104"/>
      <c r="J81" s="296" t="str">
        <f>IF(B81&gt;0,IF('Prismatris '!$B$226=$J$170,'Prismatris '!$B$130,IF('Prismatris '!$C$226=$J$170,'Prismatris '!$C$130,IF('Prismatris '!$D$226=$J$170,'Prismatris '!$D$130,IF('Prismatris '!$E$226=$J$170,'Prismatris '!$E$130,IF('Prismatris '!$F$226=$J$170,'Prismatris '!$F$130,IF('Prismatris '!$G$226=$J$170,'Prismatris '!$G$130)))))),"")</f>
        <v/>
      </c>
      <c r="K81" s="296"/>
      <c r="L81" s="65" t="str">
        <f>IF(B81&gt;0,IF('Prismatris '!$B$226=$J$170,'Prismatris '!B136,IF('Prismatris '!$C$226=$J$170,'Prismatris '!C136,IF('Prismatris '!$D$226=$J$170,'Prismatris '!D136,IF('Prismatris '!$E$226=$J$170,'Prismatris '!E136,IF('Prismatris '!$F$226=$J$170,'Prismatris '!F136,IF('Prismatris '!$G$226=$J$170,'Prismatris '!G136)))))),"")</f>
        <v/>
      </c>
      <c r="M81" s="11"/>
    </row>
    <row r="82" spans="2:20" ht="13.5" customHeight="1">
      <c r="B82" s="129"/>
      <c r="C82" s="46"/>
      <c r="D82" s="93"/>
      <c r="E82" s="109"/>
      <c r="F82" s="11"/>
      <c r="G82" s="11"/>
      <c r="H82" s="11"/>
      <c r="I82" s="104"/>
      <c r="J82" s="296" t="str">
        <f>IF(B82&gt;0,IF('Prismatris '!$B$226=$J$170,'Prismatris '!$B$130,IF('Prismatris '!$C$226=$J$170,'Prismatris '!$C$130,IF('Prismatris '!$D$226=$J$170,'Prismatris '!$D$130,IF('Prismatris '!$E$226=$J$170,'Prismatris '!$E$130,IF('Prismatris '!$F$226=$J$170,'Prismatris '!$F$130,IF('Prismatris '!$G$226=$J$170,'Prismatris '!$G$130)))))),"")</f>
        <v/>
      </c>
      <c r="K82" s="296"/>
      <c r="L82" s="65" t="str">
        <f>IF(B82&gt;0,IF('Prismatris '!$B$226=$J$170,'Prismatris '!B137,IF('Prismatris '!$C$226=$J$170,'Prismatris '!C137,IF('Prismatris '!$D$226=$J$170,'Prismatris '!D137,IF('Prismatris '!$E$226=$J$170,'Prismatris '!E137,IF('Prismatris '!$F$226=$J$170,'Prismatris '!F137,IF('Prismatris '!$G$226=$J$170,'Prismatris '!G137)))))),"")</f>
        <v/>
      </c>
      <c r="M82" s="11"/>
    </row>
    <row r="83" spans="2:20" ht="13.5" customHeight="1">
      <c r="B83" s="129"/>
      <c r="C83" s="46"/>
      <c r="D83" s="93"/>
      <c r="E83" s="110"/>
      <c r="F83" s="105"/>
      <c r="G83" s="105"/>
      <c r="H83" s="105"/>
      <c r="I83" s="106"/>
      <c r="J83" s="296" t="str">
        <f>IF(B83&gt;0,IF('Prismatris '!$B$226=$J$170,'Prismatris '!$B$130,IF('Prismatris '!$C$226=$J$170,'Prismatris '!$C$130,IF('Prismatris '!$D$226=$J$170,'Prismatris '!$D$130,IF('Prismatris '!$E$226=$J$170,'Prismatris '!$E$130,IF('Prismatris '!$F$226=$J$170,'Prismatris '!$F$130,IF('Prismatris '!$G$226=$J$170,'Prismatris '!$G$130)))))),"")</f>
        <v/>
      </c>
      <c r="K83" s="296"/>
      <c r="L83" s="65" t="str">
        <f>IF(B83&gt;0,IF('Prismatris '!$B$226=$J$170,'Prismatris '!B138,IF('Prismatris '!$C$226=$J$170,'Prismatris '!C138,IF('Prismatris '!$D$226=$J$170,'Prismatris '!D138,IF('Prismatris '!$E$226=$J$170,'Prismatris '!E138,IF('Prismatris '!$F$226=$J$170,'Prismatris '!F138,IF('Prismatris '!$G$226=$J$170,'Prismatris '!G138)))))),"")</f>
        <v/>
      </c>
      <c r="M83" s="11"/>
    </row>
    <row r="84" spans="2:20" ht="13.5" customHeight="1" thickBot="1">
      <c r="B84" s="75"/>
      <c r="C84" s="50"/>
      <c r="D84" s="50"/>
      <c r="E84" s="50"/>
      <c r="F84" s="50"/>
      <c r="G84" s="50"/>
      <c r="H84" s="50"/>
      <c r="I84" s="50"/>
      <c r="J84" s="50"/>
      <c r="K84" s="50"/>
      <c r="L84" s="51"/>
      <c r="M84" s="11"/>
    </row>
    <row r="85" spans="2:20" ht="13.5" customHeight="1" thickBot="1">
      <c r="C85" s="63"/>
      <c r="D85" s="63"/>
      <c r="E85" s="70"/>
      <c r="F85" s="7"/>
      <c r="G85" s="11"/>
      <c r="H85" s="11"/>
      <c r="I85" s="11"/>
      <c r="J85" s="11"/>
      <c r="K85" s="11"/>
    </row>
    <row r="86" spans="2:20" ht="13.5" customHeight="1">
      <c r="B86" s="280" t="s">
        <v>57</v>
      </c>
      <c r="C86" s="281"/>
      <c r="D86" s="281"/>
      <c r="E86" s="281"/>
      <c r="F86" s="79"/>
      <c r="G86" s="79"/>
      <c r="H86" s="47"/>
      <c r="I86" s="47"/>
      <c r="J86" s="47"/>
      <c r="K86" s="47"/>
      <c r="L86" s="48"/>
    </row>
    <row r="87" spans="2:20" ht="13.5" customHeight="1">
      <c r="B87" s="76"/>
      <c r="C87" s="283" t="s">
        <v>51</v>
      </c>
      <c r="D87" s="283"/>
      <c r="E87" s="74"/>
      <c r="F87" s="74"/>
      <c r="G87" s="74"/>
      <c r="H87" s="74"/>
      <c r="I87" s="56"/>
      <c r="J87" s="56"/>
      <c r="K87" s="56"/>
      <c r="L87" s="49"/>
    </row>
    <row r="88" spans="2:20" ht="40.5" customHeight="1">
      <c r="B88" s="81" t="s">
        <v>47</v>
      </c>
      <c r="C88" s="83" t="s">
        <v>61</v>
      </c>
      <c r="D88" s="149" t="s">
        <v>58</v>
      </c>
      <c r="E88" s="108"/>
      <c r="F88" s="102"/>
      <c r="G88" s="102"/>
      <c r="H88" s="102"/>
      <c r="I88" s="103"/>
      <c r="J88" s="295" t="s">
        <v>76</v>
      </c>
      <c r="K88" s="295"/>
      <c r="L88" s="107" t="s">
        <v>10</v>
      </c>
    </row>
    <row r="89" spans="2:20" s="11" customFormat="1">
      <c r="B89" s="129"/>
      <c r="C89" s="46"/>
      <c r="D89" s="93"/>
      <c r="E89" s="109"/>
      <c r="I89" s="104"/>
      <c r="J89" s="296" t="str">
        <f>IF(B89&gt;0,IF('Prismatris '!$B$226=$J$170,'Prismatris '!$B$144,IF('Prismatris '!$C$226=$J$170,'Prismatris '!$C$144,IF('Prismatris '!$D$226=$J$170,'Prismatris '!$D$144,IF('Prismatris '!$E$226=$J$170,'Prismatris '!$E$144,IF('Prismatris '!$F$226=$J$170,'Prismatris '!$F$144,IF('Prismatris '!$G$226=$J$170,'Prismatris '!$G$144)))))),"")</f>
        <v/>
      </c>
      <c r="K89" s="296"/>
      <c r="L89" s="65" t="str">
        <f>IF(B89&gt;0,IF('Prismatris '!$B$226=$J$170,'Prismatris '!B149,IF('Prismatris '!$C$226=$J$170,'Prismatris '!C149,IF('Prismatris '!$D$226=$J$170,'Prismatris '!D149,IF('Prismatris '!$E$226=$J$170,'Prismatris '!E149,IF('Prismatris '!$F$226=$J$170,'Prismatris '!F149,IF('Prismatris '!$G$226=$J$170,'Prismatris '!G149)))))),"")</f>
        <v/>
      </c>
    </row>
    <row r="90" spans="2:20" ht="13.5" customHeight="1">
      <c r="B90" s="129"/>
      <c r="C90" s="46"/>
      <c r="D90" s="93"/>
      <c r="E90" s="109"/>
      <c r="F90" s="11"/>
      <c r="G90" s="11"/>
      <c r="H90" s="11"/>
      <c r="I90" s="104"/>
      <c r="J90" s="296" t="str">
        <f>IF(B90&gt;0,IF('Prismatris '!$B$226=$J$170,'Prismatris '!$B$144,IF('Prismatris '!$C$226=$J$170,'Prismatris '!$C$144,IF('Prismatris '!$D$226=$J$170,'Prismatris '!$D$144,IF('Prismatris '!$E$226=$J$170,'Prismatris '!$E$144,IF('Prismatris '!$F$226=$J$170,'Prismatris '!$F$144,IF('Prismatris '!$G$226=$J$170,'Prismatris '!$G$144)))))),"")</f>
        <v/>
      </c>
      <c r="K90" s="296"/>
      <c r="L90" s="65" t="str">
        <f>IF(B90&gt;0,IF('Prismatris '!$B$226=$J$170,'Prismatris '!B150,IF('Prismatris '!$C$226=$J$170,'Prismatris '!C150,IF('Prismatris '!$D$226=$J$170,'Prismatris '!D150,IF('Prismatris '!$E$226=$J$170,'Prismatris '!E150,IF('Prismatris '!$F$226=$J$170,'Prismatris '!F150,IF('Prismatris '!$G$226=$J$170,'Prismatris '!G150)))))),"")</f>
        <v/>
      </c>
    </row>
    <row r="91" spans="2:20" ht="13.5" customHeight="1">
      <c r="B91" s="129"/>
      <c r="C91" s="46"/>
      <c r="D91" s="93"/>
      <c r="E91" s="109"/>
      <c r="F91" s="11"/>
      <c r="G91" s="11"/>
      <c r="H91" s="11"/>
      <c r="I91" s="104"/>
      <c r="J91" s="296" t="str">
        <f>IF(B91&gt;0,IF('Prismatris '!$B$226=$J$170,'Prismatris '!$B$144,IF('Prismatris '!$C$226=$J$170,'Prismatris '!$C$144,IF('Prismatris '!$D$226=$J$170,'Prismatris '!$D$144,IF('Prismatris '!$E$226=$J$170,'Prismatris '!$E$144,IF('Prismatris '!$F$226=$J$170,'Prismatris '!$F$144,IF('Prismatris '!$G$226=$J$170,'Prismatris '!$G$144)))))),"")</f>
        <v/>
      </c>
      <c r="K91" s="296"/>
      <c r="L91" s="65" t="str">
        <f>IF(B91&gt;0,IF('Prismatris '!$B$226=$J$170,'Prismatris '!B151,IF('Prismatris '!$C$226=$J$170,'Prismatris '!C151,IF('Prismatris '!$D$226=$J$170,'Prismatris '!D151,IF('Prismatris '!$E$226=$J$170,'Prismatris '!E151,IF('Prismatris '!$F$226=$J$170,'Prismatris '!F151,IF('Prismatris '!$G$226=$J$170,'Prismatris '!G151)))))),"")</f>
        <v/>
      </c>
    </row>
    <row r="92" spans="2:20" ht="13.5" customHeight="1">
      <c r="B92" s="129"/>
      <c r="C92" s="46"/>
      <c r="D92" s="93"/>
      <c r="E92" s="110"/>
      <c r="F92" s="105"/>
      <c r="G92" s="105"/>
      <c r="H92" s="105"/>
      <c r="I92" s="106"/>
      <c r="J92" s="296" t="str">
        <f>IF(B92&gt;0,IF('Prismatris '!$B$226=$J$170,'Prismatris '!$B$144,IF('Prismatris '!$C$226=$J$170,'Prismatris '!$C$144,IF('Prismatris '!$D$226=$J$170,'Prismatris '!$D$144,IF('Prismatris '!$E$226=$J$170,'Prismatris '!$E$144,IF('Prismatris '!$F$226=$J$170,'Prismatris '!$F$144,IF('Prismatris '!$G$226=$J$170,'Prismatris '!$G$144)))))),"")</f>
        <v/>
      </c>
      <c r="K92" s="296"/>
      <c r="L92" s="65" t="str">
        <f>IF(B92&gt;0,IF('Prismatris '!$B$226=$J$170,'Prismatris '!B152,IF('Prismatris '!$C$226=$J$170,'Prismatris '!C152,IF('Prismatris '!$D$226=$J$170,'Prismatris '!D152,IF('Prismatris '!$E$226=$J$170,'Prismatris '!E152,IF('Prismatris '!$F$226=$J$170,'Prismatris '!F152,IF('Prismatris '!$G$226=$J$170,'Prismatris '!G152)))))),"")</f>
        <v/>
      </c>
    </row>
    <row r="93" spans="2:20" ht="13.5" customHeight="1" thickBot="1">
      <c r="B93" s="75"/>
      <c r="C93" s="50"/>
      <c r="D93" s="50"/>
      <c r="E93" s="50"/>
      <c r="F93" s="50"/>
      <c r="G93" s="50"/>
      <c r="H93" s="50"/>
      <c r="I93" s="50"/>
      <c r="J93" s="50"/>
      <c r="K93" s="50"/>
      <c r="L93" s="51"/>
    </row>
    <row r="94" spans="2:20" ht="13.5" customHeight="1" thickBot="1">
      <c r="B94" s="133">
        <f>SUM(B27:B30,B36:B39,B45:B48,B54:B57,B63:B66,B71:B74,B80:B83,B89:B92)</f>
        <v>0</v>
      </c>
      <c r="C94" s="11"/>
      <c r="D94" s="11"/>
      <c r="E94" s="11"/>
      <c r="F94" s="11"/>
      <c r="G94" s="11"/>
      <c r="H94" s="11"/>
      <c r="I94" s="11"/>
      <c r="J94" s="11"/>
      <c r="K94" s="11"/>
    </row>
    <row r="95" spans="2:20">
      <c r="B95" s="90" t="s">
        <v>30</v>
      </c>
      <c r="C95" s="79"/>
      <c r="D95" s="79"/>
      <c r="E95" s="57"/>
      <c r="F95" s="57"/>
      <c r="G95" s="57"/>
      <c r="H95" s="57"/>
      <c r="I95" s="57"/>
      <c r="J95" s="57"/>
      <c r="K95" s="47"/>
      <c r="L95" s="87"/>
      <c r="M95" s="17"/>
      <c r="O95" s="80"/>
      <c r="P95" s="80"/>
    </row>
    <row r="96" spans="2:20">
      <c r="B96" s="112" t="s">
        <v>12</v>
      </c>
      <c r="C96" s="283" t="s">
        <v>31</v>
      </c>
      <c r="D96" s="283"/>
      <c r="E96" s="283"/>
      <c r="F96" s="283"/>
      <c r="G96" s="304" t="s">
        <v>37</v>
      </c>
      <c r="H96" s="304"/>
      <c r="I96" s="304"/>
      <c r="J96" s="304"/>
      <c r="K96" s="305"/>
      <c r="L96" s="111" t="s">
        <v>10</v>
      </c>
      <c r="M96" s="17"/>
      <c r="O96" s="11"/>
      <c r="P96" s="26"/>
      <c r="Q96" s="17"/>
      <c r="R96" s="17"/>
      <c r="S96" s="22"/>
      <c r="T96" s="22"/>
    </row>
    <row r="97" spans="1:20">
      <c r="B97" s="128"/>
      <c r="C97" s="292" t="s">
        <v>38</v>
      </c>
      <c r="D97" s="292"/>
      <c r="E97" s="292"/>
      <c r="F97" s="292"/>
      <c r="G97" s="247"/>
      <c r="H97" s="247"/>
      <c r="I97" s="247"/>
      <c r="J97" s="247"/>
      <c r="K97" s="247"/>
      <c r="L97" s="65" t="str">
        <f>IF(B97&gt;0,IF('Prismatris '!$B$226=$J$170,'Prismatris '!B163,IF('Prismatris '!$C$226=$J$170,'Prismatris '!C163,IF('Prismatris '!$D$226=$J$170,'Prismatris '!D163,IF('Prismatris '!$E$226=$J$170,'Prismatris '!E163,IF('Prismatris '!$F$226=$J$170,'Prismatris '!F163,IF('Prismatris '!$G$226=$J$170,'Prismatris '!G163)))))),"")</f>
        <v/>
      </c>
      <c r="M97" s="17"/>
      <c r="O97" s="11"/>
      <c r="P97" s="26"/>
      <c r="Q97" s="17"/>
      <c r="R97" s="17"/>
      <c r="S97" s="22"/>
      <c r="T97" s="22"/>
    </row>
    <row r="98" spans="1:20">
      <c r="B98" s="129"/>
      <c r="C98" s="292" t="s">
        <v>318</v>
      </c>
      <c r="D98" s="292"/>
      <c r="E98" s="292"/>
      <c r="F98" s="292"/>
      <c r="G98" s="303"/>
      <c r="H98" s="303"/>
      <c r="I98" s="303"/>
      <c r="J98" s="303"/>
      <c r="K98" s="303"/>
      <c r="L98" s="65" t="str">
        <f>IF(B98&gt;0,IF('Prismatris '!$B$226=$J$170,'Prismatris '!B164,IF('Prismatris '!$C$226=$J$170,'Prismatris '!C164,IF('Prismatris '!$D$226=$J$170,'Prismatris '!D164,IF('Prismatris '!$E$226=$J$170,'Prismatris '!E164,IF('Prismatris '!$F$226=$J$170,'Prismatris '!F164,IF('Prismatris '!$G$226=$J$170,'Prismatris '!G164)))))),"")</f>
        <v/>
      </c>
      <c r="M98" s="17"/>
      <c r="O98" s="11"/>
      <c r="P98" s="70"/>
      <c r="Q98" s="17"/>
      <c r="R98" s="17"/>
      <c r="S98" s="22"/>
      <c r="T98" s="22"/>
    </row>
    <row r="99" spans="1:20">
      <c r="B99" s="129"/>
      <c r="C99" s="292" t="s">
        <v>148</v>
      </c>
      <c r="D99" s="292"/>
      <c r="E99" s="292"/>
      <c r="F99" s="292"/>
      <c r="G99" s="303"/>
      <c r="H99" s="303"/>
      <c r="I99" s="303"/>
      <c r="J99" s="303"/>
      <c r="K99" s="303"/>
      <c r="L99" s="65" t="str">
        <f>IF(B99&gt;0,IF('Prismatris '!$B$226=$J$170,'Prismatris '!B165,IF('Prismatris '!$C$226=$J$170,'Prismatris '!C165,IF('Prismatris '!$D$226=$J$170,'Prismatris '!D165,IF('Prismatris '!$E$226=$J$170,'Prismatris '!E165,IF('Prismatris '!$F$226=$J$170,'Prismatris '!F165,IF('Prismatris '!$G$226=$J$170,'Prismatris '!G165)))))),"")</f>
        <v/>
      </c>
      <c r="M99" s="17"/>
      <c r="O99" s="11"/>
      <c r="P99" s="70"/>
      <c r="Q99" s="17"/>
      <c r="R99" s="17"/>
      <c r="S99" s="22"/>
      <c r="T99" s="22"/>
    </row>
    <row r="100" spans="1:20">
      <c r="B100" s="129"/>
      <c r="C100" s="292" t="s">
        <v>317</v>
      </c>
      <c r="D100" s="292"/>
      <c r="E100" s="292"/>
      <c r="F100" s="292"/>
      <c r="G100" s="303"/>
      <c r="H100" s="303"/>
      <c r="I100" s="303"/>
      <c r="J100" s="303"/>
      <c r="K100" s="303"/>
      <c r="L100" s="65" t="str">
        <f>IF(B100&gt;0,IF('Prismatris '!$B$226=$J$170,'Prismatris '!B166,IF('Prismatris '!$C$226=$J$170,'Prismatris '!C166,IF('Prismatris '!$D$226=$J$170,'Prismatris '!D166,IF('Prismatris '!$E$226=$J$170,'Prismatris '!E166,IF('Prismatris '!$F$226=$J$170,'Prismatris '!F166,IF('Prismatris '!$G$226=$J$170,'Prismatris '!G166)))))),"")</f>
        <v/>
      </c>
      <c r="M100" s="17"/>
      <c r="O100" s="11"/>
      <c r="P100" s="70"/>
      <c r="Q100" s="17"/>
      <c r="R100" s="17"/>
      <c r="S100" s="22"/>
      <c r="T100" s="22"/>
    </row>
    <row r="101" spans="1:20" ht="14.25" thickBot="1">
      <c r="B101" s="75"/>
      <c r="C101" s="50"/>
      <c r="D101" s="50"/>
      <c r="E101" s="50"/>
      <c r="F101" s="50"/>
      <c r="G101" s="50"/>
      <c r="H101" s="50"/>
      <c r="I101" s="50"/>
      <c r="J101" s="50"/>
      <c r="K101" s="50"/>
      <c r="L101" s="88"/>
      <c r="M101" s="17"/>
      <c r="O101" s="80"/>
      <c r="P101" s="80"/>
    </row>
    <row r="102" spans="1:20">
      <c r="B102" s="11"/>
      <c r="C102" s="11"/>
      <c r="D102" s="11"/>
      <c r="E102" s="11"/>
      <c r="F102" s="11"/>
      <c r="G102" s="11"/>
      <c r="H102" s="11"/>
      <c r="I102" s="11"/>
      <c r="J102" s="11"/>
      <c r="K102" s="11"/>
      <c r="L102" s="70"/>
      <c r="M102" s="17"/>
      <c r="O102" s="80"/>
      <c r="P102" s="80"/>
    </row>
    <row r="103" spans="1:20">
      <c r="B103" s="11"/>
      <c r="C103" s="11"/>
      <c r="D103" s="11"/>
      <c r="E103" s="11"/>
      <c r="F103" s="11"/>
      <c r="G103" s="11"/>
      <c r="H103" s="11"/>
      <c r="I103" s="11"/>
      <c r="J103" s="11"/>
      <c r="K103" s="11"/>
      <c r="L103" s="70"/>
      <c r="M103" s="17"/>
    </row>
    <row r="104" spans="1:20" ht="14.25" thickBot="1">
      <c r="A104" s="17"/>
      <c r="B104" s="17"/>
      <c r="C104" s="17"/>
      <c r="D104" s="17"/>
      <c r="E104" s="17"/>
      <c r="F104" s="17"/>
      <c r="G104" s="17"/>
      <c r="H104" s="17"/>
      <c r="I104" s="17"/>
      <c r="J104" s="17"/>
      <c r="K104" s="17"/>
      <c r="L104" s="17"/>
      <c r="M104" s="17"/>
    </row>
    <row r="105" spans="1:20">
      <c r="B105" s="90" t="s">
        <v>28</v>
      </c>
      <c r="C105" s="79"/>
      <c r="D105" s="79"/>
      <c r="E105" s="60"/>
      <c r="F105" s="47"/>
      <c r="G105" s="47"/>
      <c r="H105" s="47"/>
      <c r="I105" s="47"/>
      <c r="J105" s="60"/>
      <c r="K105" s="47"/>
      <c r="L105" s="89"/>
      <c r="M105" s="17"/>
    </row>
    <row r="106" spans="1:20">
      <c r="B106" s="58" t="s">
        <v>12</v>
      </c>
      <c r="C106" s="309" t="s">
        <v>28</v>
      </c>
      <c r="D106" s="309"/>
      <c r="E106" s="309"/>
      <c r="F106" s="309"/>
      <c r="G106" s="309"/>
      <c r="H106" s="306" t="s">
        <v>37</v>
      </c>
      <c r="I106" s="307"/>
      <c r="J106" s="308"/>
      <c r="K106" s="119" t="s">
        <v>46</v>
      </c>
      <c r="L106" s="111" t="s">
        <v>10</v>
      </c>
      <c r="M106" s="17"/>
    </row>
    <row r="107" spans="1:20">
      <c r="B107" s="127"/>
      <c r="C107" s="300" t="s">
        <v>151</v>
      </c>
      <c r="D107" s="301"/>
      <c r="E107" s="301"/>
      <c r="F107" s="301"/>
      <c r="G107" s="302"/>
      <c r="H107" s="306"/>
      <c r="I107" s="307"/>
      <c r="J107" s="308"/>
      <c r="K107" s="143" t="str">
        <f>IF(B107&gt;0,IF('Prismatris '!$B$226=$J$170,'Prismatris '!I171,IF('Prismatris '!$C$226=$J$170,'Prismatris '!J171,IF('Prismatris '!$D$226=$J$170,'Prismatris '!K171,IF('Prismatris '!$E$226=$J$170,'Prismatris '!L171,IF('Prismatris '!$F$226=$J$170,'Prismatris '!M171,IF('Prismatris '!$G$226=$J$170,'Prismatris '!N171)))))),"")</f>
        <v/>
      </c>
      <c r="L107" s="65" t="str">
        <f>IF(B107&gt;0,IF('Prismatris '!$B$226=$J$170,'Prismatris '!B171,IF('Prismatris '!$C$226=$J$170,'Prismatris '!C171,IF('Prismatris '!$D$226=$J$170,'Prismatris '!D171,IF('Prismatris '!$E$226=$J$170,'Prismatris '!E171,IF('Prismatris '!$F$226=$J$170,'Prismatris '!F171,IF('Prismatris '!$G$226=$J$170,'Prismatris '!G171)))))),"")</f>
        <v/>
      </c>
      <c r="M107" s="17"/>
    </row>
    <row r="108" spans="1:20">
      <c r="B108" s="127"/>
      <c r="C108" s="246" t="s">
        <v>77</v>
      </c>
      <c r="D108" s="246"/>
      <c r="E108" s="246"/>
      <c r="F108" s="246"/>
      <c r="G108" s="246"/>
      <c r="H108" s="236"/>
      <c r="I108" s="237"/>
      <c r="J108" s="238"/>
      <c r="K108" s="143" t="str">
        <f>IF(B108&gt;0,IF('Prismatris '!$B$226=$J$170,'Prismatris '!I172,IF('Prismatris '!$C$226=$J$170,'Prismatris '!J172,IF('Prismatris '!$D$226=$J$170,'Prismatris '!K172,IF('Prismatris '!$E$226=$J$170,'Prismatris '!L172,IF('Prismatris '!$F$226=$J$170,'Prismatris '!M172,IF('Prismatris '!$G$226=$J$170,'Prismatris '!N172)))))),"")</f>
        <v/>
      </c>
      <c r="L108" s="65" t="str">
        <f>IF(B108&gt;0,IF('Prismatris '!$B$226=$J$170,'Prismatris '!B172,IF('Prismatris '!$C$226=$J$170,'Prismatris '!C172,IF('Prismatris '!$D$226=$J$170,'Prismatris '!D172,IF('Prismatris '!$E$226=$J$170,'Prismatris '!E172,IF('Prismatris '!$F$226=$J$170,'Prismatris '!F172,IF('Prismatris '!$G$226=$J$170,'Prismatris '!G172)))))),"")</f>
        <v/>
      </c>
    </row>
    <row r="109" spans="1:20">
      <c r="B109" s="59"/>
      <c r="C109" s="246" t="s">
        <v>78</v>
      </c>
      <c r="D109" s="246"/>
      <c r="E109" s="246"/>
      <c r="F109" s="246"/>
      <c r="G109" s="246"/>
      <c r="H109" s="236"/>
      <c r="I109" s="237"/>
      <c r="J109" s="238"/>
      <c r="K109" s="143" t="str">
        <f>IF(B109&gt;0,IF('Prismatris '!$B$226=$J$170,'Prismatris '!I173,IF('Prismatris '!$C$226=$J$170,'Prismatris '!J173,IF('Prismatris '!$D$226=$J$170,'Prismatris '!K173,IF('Prismatris '!$E$226=$J$170,'Prismatris '!L173,IF('Prismatris '!$F$226=$J$170,'Prismatris '!M173,IF('Prismatris '!$G$226=$J$170,'Prismatris '!N173)))))),"")</f>
        <v/>
      </c>
      <c r="L109" s="65" t="str">
        <f>IF(B109&gt;0,IF('Prismatris '!$B$226=$J$170,'Prismatris '!B173,IF('Prismatris '!$C$226=$J$170,'Prismatris '!C173,IF('Prismatris '!$D$226=$J$170,'Prismatris '!D173,IF('Prismatris '!$E$226=$J$170,'Prismatris '!E173,IF('Prismatris '!$F$226=$J$170,'Prismatris '!F173,IF('Prismatris '!$G$226=$J$170,'Prismatris '!G173)))))),"")</f>
        <v/>
      </c>
    </row>
    <row r="110" spans="1:20">
      <c r="B110" s="59"/>
      <c r="C110" s="246" t="s">
        <v>79</v>
      </c>
      <c r="D110" s="246"/>
      <c r="E110" s="246"/>
      <c r="F110" s="246"/>
      <c r="G110" s="246"/>
      <c r="H110" s="236"/>
      <c r="I110" s="237"/>
      <c r="J110" s="238"/>
      <c r="K110" s="143" t="str">
        <f>IF(B110&gt;0,IF('Prismatris '!$B$226=$J$170,'Prismatris '!I174,IF('Prismatris '!$C$226=$J$170,'Prismatris '!J174,IF('Prismatris '!$D$226=$J$170,'Prismatris '!K174,IF('Prismatris '!$E$226=$J$170,'Prismatris '!L174,IF('Prismatris '!$F$226=$J$170,'Prismatris '!M174,IF('Prismatris '!$G$226=$J$170,'Prismatris '!N174)))))),"")</f>
        <v/>
      </c>
      <c r="L110" s="65" t="str">
        <f>IF(B110&gt;0,IF('Prismatris '!$B$226=$J$170,'Prismatris '!B174,IF('Prismatris '!$C$226=$J$170,'Prismatris '!C174,IF('Prismatris '!$D$226=$J$170,'Prismatris '!D174,IF('Prismatris '!$E$226=$J$170,'Prismatris '!E174,IF('Prismatris '!$F$226=$J$170,'Prismatris '!F174,IF('Prismatris '!$G$226=$J$170,'Prismatris '!G174)))))),"")</f>
        <v/>
      </c>
    </row>
    <row r="111" spans="1:20">
      <c r="B111" s="59"/>
      <c r="C111" s="246" t="s">
        <v>150</v>
      </c>
      <c r="D111" s="246"/>
      <c r="E111" s="246"/>
      <c r="F111" s="246"/>
      <c r="G111" s="246"/>
      <c r="H111" s="236"/>
      <c r="I111" s="237"/>
      <c r="J111" s="238"/>
      <c r="K111" s="143" t="str">
        <f>IF(B111&gt;0,IF('Prismatris '!$B$226=$J$170,'Prismatris '!I175,IF('Prismatris '!$C$226=$J$170,'Prismatris '!J175,IF('Prismatris '!$D$226=$J$170,'Prismatris '!K175,IF('Prismatris '!$E$226=$J$170,'Prismatris '!L175,IF('Prismatris '!$F$226=$J$170,'Prismatris '!M175,IF('Prismatris '!$G$226=$J$170,'Prismatris '!N175)))))),"")</f>
        <v/>
      </c>
      <c r="L111" s="65" t="str">
        <f>IF(B111&gt;0,IF('Prismatris '!$B$226=$J$170,'Prismatris '!B175,IF('Prismatris '!$C$226=$J$170,'Prismatris '!C175,IF('Prismatris '!$D$226=$J$170,'Prismatris '!D175,IF('Prismatris '!$E$226=$J$170,'Prismatris '!E175,IF('Prismatris '!$F$226=$J$170,'Prismatris '!F175,IF('Prismatris '!$G$226=$J$170,'Prismatris '!G175)))))),"")</f>
        <v/>
      </c>
    </row>
    <row r="112" spans="1:20">
      <c r="B112" s="59"/>
      <c r="C112" s="250" t="s">
        <v>152</v>
      </c>
      <c r="D112" s="251"/>
      <c r="E112" s="251"/>
      <c r="F112" s="251"/>
      <c r="G112" s="252"/>
      <c r="H112" s="236"/>
      <c r="I112" s="237"/>
      <c r="J112" s="238"/>
      <c r="K112" s="143" t="str">
        <f>IF(B112&gt;0,IF('Prismatris '!$B$226=$J$170,'Prismatris '!I176,IF('Prismatris '!$C$226=$J$170,'Prismatris '!J176,IF('Prismatris '!$D$226=$J$170,'Prismatris '!K176,IF('Prismatris '!$E$226=$J$170,'Prismatris '!L176,IF('Prismatris '!$F$226=$J$170,'Prismatris '!M176,IF('Prismatris '!$G$226=$J$170,'Prismatris '!N176)))))),"")</f>
        <v/>
      </c>
      <c r="L112" s="65" t="str">
        <f>IF(B112&gt;0,IF('Prismatris '!$B$226=$J$170,'Prismatris '!B176,IF('Prismatris '!$C$226=$J$170,'Prismatris '!C176,IF('Prismatris '!$D$226=$J$170,'Prismatris '!D176,IF('Prismatris '!$E$226=$J$170,'Prismatris '!E176,IF('Prismatris '!$F$226=$J$170,'Prismatris '!F176,IF('Prismatris '!$G$226=$J$170,'Prismatris '!G176)))))),"")</f>
        <v/>
      </c>
    </row>
    <row r="113" spans="2:12">
      <c r="B113" s="59"/>
      <c r="C113" s="250" t="s">
        <v>64</v>
      </c>
      <c r="D113" s="251"/>
      <c r="E113" s="251"/>
      <c r="F113" s="251"/>
      <c r="G113" s="252"/>
      <c r="H113" s="236"/>
      <c r="I113" s="237"/>
      <c r="J113" s="238"/>
      <c r="K113" s="143" t="str">
        <f>IF(B113&gt;0,IF('Prismatris '!$B$226=$J$170,'Prismatris '!I177,IF('Prismatris '!$C$226=$J$170,'Prismatris '!J177,IF('Prismatris '!$D$226=$J$170,'Prismatris '!K177,IF('Prismatris '!$E$226=$J$170,'Prismatris '!L177,IF('Prismatris '!$F$226=$J$170,'Prismatris '!M177,IF('Prismatris '!$G$226=$J$170,'Prismatris '!N177)))))),"")</f>
        <v/>
      </c>
      <c r="L113" s="65" t="str">
        <f>IF(B113&gt;0,IF('Prismatris '!$B$226=$J$170,'Prismatris '!B177,IF('Prismatris '!$C$226=$J$170,'Prismatris '!C177,IF('Prismatris '!$D$226=$J$170,'Prismatris '!D177,IF('Prismatris '!$E$226=$J$170,'Prismatris '!E177,IF('Prismatris '!$F$226=$J$170,'Prismatris '!F177,IF('Prismatris '!$G$226=$J$170,'Prismatris '!G177)))))),"")</f>
        <v/>
      </c>
    </row>
    <row r="114" spans="2:12">
      <c r="B114" s="59"/>
      <c r="C114" s="246" t="s">
        <v>65</v>
      </c>
      <c r="D114" s="246"/>
      <c r="E114" s="246"/>
      <c r="F114" s="246"/>
      <c r="G114" s="246"/>
      <c r="H114" s="236"/>
      <c r="I114" s="237"/>
      <c r="J114" s="238"/>
      <c r="K114" s="143" t="str">
        <f>IF(B114&gt;0,IF('Prismatris '!$B$226=$J$170,'Prismatris '!I178,IF('Prismatris '!$C$226=$J$170,'Prismatris '!J178,IF('Prismatris '!$D$226=$J$170,'Prismatris '!K178,IF('Prismatris '!$E$226=$J$170,'Prismatris '!L178,IF('Prismatris '!$F$226=$J$170,'Prismatris '!M178,IF('Prismatris '!$G$226=$J$170,'Prismatris '!N178)))))),"")</f>
        <v/>
      </c>
      <c r="L114" s="65" t="str">
        <f>IF(B114&gt;0,IF('Prismatris '!$B$226=$J$170,'Prismatris '!B178,IF('Prismatris '!$C$226=$J$170,'Prismatris '!C178,IF('Prismatris '!$D$226=$J$170,'Prismatris '!D178,IF('Prismatris '!$E$226=$J$170,'Prismatris '!E178,IF('Prismatris '!$F$226=$J$170,'Prismatris '!F178,IF('Prismatris '!$G$226=$J$170,'Prismatris '!G178)))))),"")</f>
        <v/>
      </c>
    </row>
    <row r="115" spans="2:12">
      <c r="B115" s="59"/>
      <c r="C115" s="246" t="s">
        <v>66</v>
      </c>
      <c r="D115" s="246"/>
      <c r="E115" s="246"/>
      <c r="F115" s="246"/>
      <c r="G115" s="246"/>
      <c r="H115" s="236"/>
      <c r="I115" s="237"/>
      <c r="J115" s="238"/>
      <c r="K115" s="144" t="str">
        <f>IF(B115&gt;0,IF('Prismatris '!$B$226=$J$170,'Prismatris '!I179,IF('Prismatris '!$C$226=$J$170,'Prismatris '!J179,IF('Prismatris '!$D$226=$J$170,'Prismatris '!K179,IF('Prismatris '!$E$226=$J$170,'Prismatris '!L179,IF('Prismatris '!$F$226=$J$170,'Prismatris '!M179,IF('Prismatris '!$G$226=$J$170,'Prismatris '!N179)))))),"")</f>
        <v/>
      </c>
      <c r="L115" s="65" t="str">
        <f>IF(B115&gt;0,IF('Prismatris '!$B$226=$J$170,'Prismatris '!B179,IF('Prismatris '!$C$226=$J$170,'Prismatris '!C179,IF('Prismatris '!$D$226=$J$170,'Prismatris '!D179,IF('Prismatris '!$E$226=$J$170,'Prismatris '!E179,IF('Prismatris '!$F$226=$J$170,'Prismatris '!F179,IF('Prismatris '!$G$226=$J$170,'Prismatris '!G179)))))),"")</f>
        <v/>
      </c>
    </row>
    <row r="116" spans="2:12">
      <c r="B116" s="59"/>
      <c r="C116" s="246" t="s">
        <v>80</v>
      </c>
      <c r="D116" s="246"/>
      <c r="E116" s="246"/>
      <c r="F116" s="246"/>
      <c r="G116" s="246"/>
      <c r="H116" s="236"/>
      <c r="I116" s="237"/>
      <c r="J116" s="238"/>
      <c r="K116" s="144" t="str">
        <f>IF(B116&gt;0,IF('Prismatris '!$B$226=$J$170,'Prismatris '!I180,IF('Prismatris '!$C$226=$J$170,'Prismatris '!J180,IF('Prismatris '!$D$226=$J$170,'Prismatris '!K180,IF('Prismatris '!$E$226=$J$170,'Prismatris '!L180,IF('Prismatris '!$F$226=$J$170,'Prismatris '!M180,IF('Prismatris '!$G$226=$J$170,'Prismatris '!N180)))))),"")</f>
        <v/>
      </c>
      <c r="L116" s="65" t="str">
        <f>IF(B116&gt;0,IF('Prismatris '!$B$226=$J$170,'Prismatris '!B180,IF('Prismatris '!$C$226=$J$170,'Prismatris '!C180,IF('Prismatris '!$D$226=$J$170,'Prismatris '!D180,IF('Prismatris '!$E$226=$J$170,'Prismatris '!E180,IF('Prismatris '!$F$226=$J$170,'Prismatris '!F180,IF('Prismatris '!$G$226=$J$170,'Prismatris '!G180)))))),"")</f>
        <v/>
      </c>
    </row>
    <row r="117" spans="2:12">
      <c r="B117" s="59"/>
      <c r="C117" s="246" t="s">
        <v>81</v>
      </c>
      <c r="D117" s="246"/>
      <c r="E117" s="246"/>
      <c r="F117" s="246"/>
      <c r="G117" s="246"/>
      <c r="H117" s="236"/>
      <c r="I117" s="237"/>
      <c r="J117" s="238"/>
      <c r="K117" s="144" t="str">
        <f>IF(B117&gt;0,IF('Prismatris '!$B$226=$J$170,'Prismatris '!I181,IF('Prismatris '!$C$226=$J$170,'Prismatris '!J181,IF('Prismatris '!$D$226=$J$170,'Prismatris '!K181,IF('Prismatris '!$E$226=$J$170,'Prismatris '!L181,IF('Prismatris '!$F$226=$J$170,'Prismatris '!M181,IF('Prismatris '!$G$226=$J$170,'Prismatris '!N181)))))),"")</f>
        <v/>
      </c>
      <c r="L117" s="65" t="str">
        <f>IF(B117&gt;0,IF('Prismatris '!$B$226=$J$170,'Prismatris '!B181,IF('Prismatris '!$C$226=$J$170,'Prismatris '!C181,IF('Prismatris '!$D$226=$J$170,'Prismatris '!D181,IF('Prismatris '!$E$226=$J$170,'Prismatris '!E181,IF('Prismatris '!$F$226=$J$170,'Prismatris '!F181,IF('Prismatris '!$G$226=$J$170,'Prismatris '!G181)))))),"")</f>
        <v/>
      </c>
    </row>
    <row r="118" spans="2:12">
      <c r="B118" s="59"/>
      <c r="C118" s="246" t="s">
        <v>82</v>
      </c>
      <c r="D118" s="246"/>
      <c r="E118" s="246"/>
      <c r="F118" s="246"/>
      <c r="G118" s="246"/>
      <c r="H118" s="236"/>
      <c r="I118" s="237"/>
      <c r="J118" s="238"/>
      <c r="K118" s="144" t="str">
        <f>IF(B118&gt;0,IF('Prismatris '!$B$226=$J$170,'Prismatris '!I182,IF('Prismatris '!$C$226=$J$170,'Prismatris '!J182,IF('Prismatris '!$D$226=$J$170,'Prismatris '!K182,IF('Prismatris '!$E$226=$J$170,'Prismatris '!L182,IF('Prismatris '!$F$226=$J$170,'Prismatris '!M182,IF('Prismatris '!$G$226=$J$170,'Prismatris '!N182)))))),"")</f>
        <v/>
      </c>
      <c r="L118" s="65" t="str">
        <f>IF(B118&gt;0,IF('Prismatris '!$B$226=$J$170,'Prismatris '!B182,IF('Prismatris '!$C$226=$J$170,'Prismatris '!C182,IF('Prismatris '!$D$226=$J$170,'Prismatris '!D182,IF('Prismatris '!$E$226=$J$170,'Prismatris '!E182,IF('Prismatris '!$F$226=$J$170,'Prismatris '!F182,IF('Prismatris '!$G$226=$J$170,'Prismatris '!G182)))))),"")</f>
        <v/>
      </c>
    </row>
    <row r="119" spans="2:12">
      <c r="B119" s="59"/>
      <c r="C119" s="250" t="s">
        <v>83</v>
      </c>
      <c r="D119" s="251"/>
      <c r="E119" s="251"/>
      <c r="F119" s="251"/>
      <c r="G119" s="252"/>
      <c r="H119" s="236"/>
      <c r="I119" s="237"/>
      <c r="J119" s="238"/>
      <c r="K119" s="144" t="str">
        <f>IF(B119&gt;0,IF('Prismatris '!$B$226=$J$170,'Prismatris '!I183,IF('Prismatris '!$C$226=$J$170,'Prismatris '!J183,IF('Prismatris '!$D$226=$J$170,'Prismatris '!K183,IF('Prismatris '!$E$226=$J$170,'Prismatris '!L183,IF('Prismatris '!$F$226=$J$170,'Prismatris '!M183,IF('Prismatris '!$G$226=$J$170,'Prismatris '!N183)))))),"")</f>
        <v/>
      </c>
      <c r="L119" s="65" t="str">
        <f>IF(B119&gt;0,IF('Prismatris '!$B$226=$J$170,'Prismatris '!B183,IF('Prismatris '!$C$226=$J$170,'Prismatris '!C183,IF('Prismatris '!$D$226=$J$170,'Prismatris '!D183,IF('Prismatris '!$E$226=$J$170,'Prismatris '!E183,IF('Prismatris '!$F$226=$J$170,'Prismatris '!F183,IF('Prismatris '!$G$226=$J$170,'Prismatris '!G183)))))),"")</f>
        <v/>
      </c>
    </row>
    <row r="120" spans="2:12">
      <c r="B120" s="59"/>
      <c r="C120" s="250" t="s">
        <v>85</v>
      </c>
      <c r="D120" s="251"/>
      <c r="E120" s="251"/>
      <c r="F120" s="251"/>
      <c r="G120" s="252"/>
      <c r="H120" s="236"/>
      <c r="I120" s="237"/>
      <c r="J120" s="238"/>
      <c r="K120" s="144" t="str">
        <f>IF(B120&gt;0,IF('Prismatris '!$B$226=$J$170,'Prismatris '!I184,IF('Prismatris '!$C$226=$J$170,'Prismatris '!J184,IF('Prismatris '!$D$226=$J$170,'Prismatris '!K184,IF('Prismatris '!$E$226=$J$170,'Prismatris '!L184,IF('Prismatris '!$F$226=$J$170,'Prismatris '!M184,IF('Prismatris '!$G$226=$J$170,'Prismatris '!N184)))))),"")</f>
        <v/>
      </c>
      <c r="L120" s="65" t="str">
        <f>IF(B120&gt;0,IF('Prismatris '!$B$226=$J$170,'Prismatris '!B184,IF('Prismatris '!$C$226=$J$170,'Prismatris '!C184,IF('Prismatris '!$D$226=$J$170,'Prismatris '!D184,IF('Prismatris '!$E$226=$J$170,'Prismatris '!E184,IF('Prismatris '!$F$226=$J$170,'Prismatris '!F184,IF('Prismatris '!$G$226=$J$170,'Prismatris '!G184)))))),"")</f>
        <v/>
      </c>
    </row>
    <row r="121" spans="2:12">
      <c r="B121" s="59"/>
      <c r="C121" s="250" t="s">
        <v>86</v>
      </c>
      <c r="D121" s="251"/>
      <c r="E121" s="251"/>
      <c r="F121" s="251"/>
      <c r="G121" s="252"/>
      <c r="H121" s="236"/>
      <c r="I121" s="237"/>
      <c r="J121" s="238"/>
      <c r="K121" s="144" t="str">
        <f>IF(B121&gt;0,IF('Prismatris '!$B$226=$J$170,'Prismatris '!I185,IF('Prismatris '!$C$226=$J$170,'Prismatris '!J185,IF('Prismatris '!$D$226=$J$170,'Prismatris '!K185,IF('Prismatris '!$E$226=$J$170,'Prismatris '!L185,IF('Prismatris '!$F$226=$J$170,'Prismatris '!M185,IF('Prismatris '!$G$226=$J$170,'Prismatris '!N185)))))),"")</f>
        <v/>
      </c>
      <c r="L121" s="65" t="str">
        <f>IF(B121&gt;0,IF('Prismatris '!$B$226=$J$170,'Prismatris '!B185,IF('Prismatris '!$C$226=$J$170,'Prismatris '!C185,IF('Prismatris '!$D$226=$J$170,'Prismatris '!D185,IF('Prismatris '!$E$226=$J$170,'Prismatris '!E185,IF('Prismatris '!$F$226=$J$170,'Prismatris '!F185,IF('Prismatris '!$G$226=$J$170,'Prismatris '!G185)))))),"")</f>
        <v/>
      </c>
    </row>
    <row r="122" spans="2:12">
      <c r="B122" s="59"/>
      <c r="C122" s="250" t="s">
        <v>84</v>
      </c>
      <c r="D122" s="251"/>
      <c r="E122" s="251"/>
      <c r="F122" s="251"/>
      <c r="G122" s="252"/>
      <c r="H122" s="236"/>
      <c r="I122" s="237"/>
      <c r="J122" s="238"/>
      <c r="K122" s="144" t="str">
        <f>IF(B122&gt;0,IF('Prismatris '!$B$226=$J$170,'Prismatris '!I186,IF('Prismatris '!$C$226=$J$170,'Prismatris '!J186,IF('Prismatris '!$D$226=$J$170,'Prismatris '!K186,IF('Prismatris '!$E$226=$J$170,'Prismatris '!L186,IF('Prismatris '!$F$226=$J$170,'Prismatris '!M186,IF('Prismatris '!$G$226=$J$170,'Prismatris '!N186)))))),"")</f>
        <v/>
      </c>
      <c r="L122" s="65" t="str">
        <f>IF(B122&gt;0,IF('Prismatris '!$B$226=$J$170,'Prismatris '!B186,IF('Prismatris '!$C$226=$J$170,'Prismatris '!C186,IF('Prismatris '!$D$226=$J$170,'Prismatris '!D186,IF('Prismatris '!$E$226=$J$170,'Prismatris '!E186,IF('Prismatris '!$F$226=$J$170,'Prismatris '!F186,IF('Prismatris '!$G$226=$J$170,'Prismatris '!G186)))))),"")</f>
        <v/>
      </c>
    </row>
    <row r="123" spans="2:12">
      <c r="B123" s="59"/>
      <c r="C123" s="297" t="s">
        <v>161</v>
      </c>
      <c r="D123" s="298"/>
      <c r="E123" s="298"/>
      <c r="F123" s="298"/>
      <c r="G123" s="299"/>
      <c r="H123" s="236"/>
      <c r="I123" s="237"/>
      <c r="J123" s="238"/>
      <c r="K123" s="144" t="str">
        <f>IF(B123&gt;0,IF('Prismatris '!$B$226=$J$170,'Prismatris '!I187,IF('Prismatris '!$C$226=$J$170,'Prismatris '!J187,IF('Prismatris '!$D$226=$J$170,'Prismatris '!K187,IF('Prismatris '!$E$226=$J$170,'Prismatris '!L187,IF('Prismatris '!$F$226=$J$170,'Prismatris '!M187,IF('Prismatris '!$G$226=$J$170,'Prismatris '!N187)))))),"")</f>
        <v/>
      </c>
      <c r="L123" s="65" t="str">
        <f>IF(B123&gt;0,IF('Prismatris '!$B$226=$J$170,'Prismatris '!B187,IF('Prismatris '!$C$226=$J$170,'Prismatris '!C187,IF('Prismatris '!$D$226=$J$170,'Prismatris '!D187,IF('Prismatris '!$E$226=$J$170,'Prismatris '!E187,IF('Prismatris '!$F$226=$J$170,'Prismatris '!F187,IF('Prismatris '!$G$226=$J$170,'Prismatris '!G187)))))),"")</f>
        <v/>
      </c>
    </row>
    <row r="124" spans="2:12">
      <c r="B124" s="59"/>
      <c r="C124" s="250" t="s">
        <v>177</v>
      </c>
      <c r="D124" s="251"/>
      <c r="E124" s="251"/>
      <c r="F124" s="251"/>
      <c r="G124" s="252"/>
      <c r="H124" s="236"/>
      <c r="I124" s="237"/>
      <c r="J124" s="238"/>
      <c r="K124" s="144" t="str">
        <f>IF(B124&gt;0,IF('Prismatris '!$B$226=$J$170,'Prismatris '!I188,IF('Prismatris '!$C$226=$J$170,'Prismatris '!J188,IF('Prismatris '!$D$226=$J$170,'Prismatris '!K188,IF('Prismatris '!$E$226=$J$170,'Prismatris '!L188,IF('Prismatris '!$F$226=$J$170,'Prismatris '!M188,IF('Prismatris '!$G$226=$J$170,'Prismatris '!N188)))))),"")</f>
        <v/>
      </c>
      <c r="L124" s="65" t="str">
        <f>IF(B124&gt;0,IF('Prismatris '!$B$226=$J$170,'Prismatris '!B188,IF('Prismatris '!$C$226=$J$170,'Prismatris '!C188,IF('Prismatris '!$D$226=$J$170,'Prismatris '!D188,IF('Prismatris '!$E$226=$J$170,'Prismatris '!E188,IF('Prismatris '!$F$226=$J$170,'Prismatris '!F188,IF('Prismatris '!$G$226=$J$170,'Prismatris '!G188)))))),"")</f>
        <v/>
      </c>
    </row>
    <row r="125" spans="2:12">
      <c r="B125" s="59"/>
      <c r="C125" s="250" t="s">
        <v>87</v>
      </c>
      <c r="D125" s="251"/>
      <c r="E125" s="251"/>
      <c r="F125" s="251"/>
      <c r="G125" s="252"/>
      <c r="H125" s="236"/>
      <c r="I125" s="237"/>
      <c r="J125" s="238"/>
      <c r="K125" s="144" t="str">
        <f>IF(B125&gt;0,IF('Prismatris '!$B$226=$J$170,'Prismatris '!I189,IF('Prismatris '!$C$226=$J$170,'Prismatris '!J189,IF('Prismatris '!$D$226=$J$170,'Prismatris '!K189,IF('Prismatris '!$E$226=$J$170,'Prismatris '!L189,IF('Prismatris '!$F$226=$J$170,'Prismatris '!M189,IF('Prismatris '!$G$226=$J$170,'Prismatris '!N189)))))),"")</f>
        <v/>
      </c>
      <c r="L125" s="65" t="str">
        <f>IF(B125&gt;0,IF('Prismatris '!$B$226=$J$170,'Prismatris '!B189,IF('Prismatris '!$C$226=$J$170,'Prismatris '!C189,IF('Prismatris '!$D$226=$J$170,'Prismatris '!D189,IF('Prismatris '!$E$226=$J$170,'Prismatris '!E189,IF('Prismatris '!$F$226=$J$170,'Prismatris '!F189,IF('Prismatris '!$G$226=$J$170,'Prismatris '!G189)))))),"")</f>
        <v/>
      </c>
    </row>
    <row r="126" spans="2:12">
      <c r="B126" s="59"/>
      <c r="C126" s="250" t="s">
        <v>88</v>
      </c>
      <c r="D126" s="251"/>
      <c r="E126" s="251"/>
      <c r="F126" s="251"/>
      <c r="G126" s="252"/>
      <c r="H126" s="236"/>
      <c r="I126" s="237"/>
      <c r="J126" s="238"/>
      <c r="K126" s="144" t="str">
        <f>IF(B126&gt;0,IF('Prismatris '!$B$226=$J$170,'Prismatris '!I190,IF('Prismatris '!$C$226=$J$170,'Prismatris '!J190,IF('Prismatris '!$D$226=$J$170,'Prismatris '!K190,IF('Prismatris '!$E$226=$J$170,'Prismatris '!L190,IF('Prismatris '!$F$226=$J$170,'Prismatris '!M190,IF('Prismatris '!$G$226=$J$170,'Prismatris '!N190)))))),"")</f>
        <v/>
      </c>
      <c r="L126" s="65" t="str">
        <f>IF(B126&gt;0,IF('Prismatris '!$B$226=$J$170,'Prismatris '!B190,IF('Prismatris '!$C$226=$J$170,'Prismatris '!C190,IF('Prismatris '!$D$226=$J$170,'Prismatris '!D190,IF('Prismatris '!$E$226=$J$170,'Prismatris '!E190,IF('Prismatris '!$F$226=$J$170,'Prismatris '!F190,IF('Prismatris '!$G$226=$J$170,'Prismatris '!G190)))))),"")</f>
        <v/>
      </c>
    </row>
    <row r="127" spans="2:12">
      <c r="B127" s="59"/>
      <c r="C127" s="246" t="s">
        <v>89</v>
      </c>
      <c r="D127" s="246"/>
      <c r="E127" s="246"/>
      <c r="F127" s="246"/>
      <c r="G127" s="246"/>
      <c r="H127" s="236"/>
      <c r="I127" s="237"/>
      <c r="J127" s="238"/>
      <c r="K127" s="144" t="str">
        <f>IF(B127&gt;0,IF('Prismatris '!$B$226=$J$170,'Prismatris '!I191,IF('Prismatris '!$C$226=$J$170,'Prismatris '!J191,IF('Prismatris '!$D$226=$J$170,'Prismatris '!K191,IF('Prismatris '!$E$226=$J$170,'Prismatris '!L191,IF('Prismatris '!$F$226=$J$170,'Prismatris '!M191,IF('Prismatris '!$G$226=$J$170,'Prismatris '!N191)))))),"")</f>
        <v/>
      </c>
      <c r="L127" s="65" t="str">
        <f>IF(B127&gt;0,IF('Prismatris '!$B$226=$J$170,'Prismatris '!B191,IF('Prismatris '!$C$226=$J$170,'Prismatris '!C191,IF('Prismatris '!$D$226=$J$170,'Prismatris '!D191,IF('Prismatris '!$E$226=$J$170,'Prismatris '!E191,IF('Prismatris '!$F$226=$J$170,'Prismatris '!F191,IF('Prismatris '!$G$226=$J$170,'Prismatris '!G191)))))),"")</f>
        <v/>
      </c>
    </row>
    <row r="128" spans="2:12">
      <c r="B128" s="59"/>
      <c r="C128" s="246" t="s">
        <v>90</v>
      </c>
      <c r="D128" s="246"/>
      <c r="E128" s="246"/>
      <c r="F128" s="246"/>
      <c r="G128" s="246"/>
      <c r="H128" s="236"/>
      <c r="I128" s="237"/>
      <c r="J128" s="238"/>
      <c r="K128" s="144" t="str">
        <f>IF(B128&gt;0,IF('Prismatris '!$B$226=$J$170,'Prismatris '!I192,IF('Prismatris '!$C$226=$J$170,'Prismatris '!J192,IF('Prismatris '!$D$226=$J$170,'Prismatris '!K192,IF('Prismatris '!$E$226=$J$170,'Prismatris '!L192,IF('Prismatris '!$F$226=$J$170,'Prismatris '!M192,IF('Prismatris '!$G$226=$J$170,'Prismatris '!N192)))))),"")</f>
        <v/>
      </c>
      <c r="L128" s="65" t="str">
        <f>IF(B128&gt;0,IF('Prismatris '!$B$226=$J$170,'Prismatris '!B192,IF('Prismatris '!$C$226=$J$170,'Prismatris '!C192,IF('Prismatris '!$D$226=$J$170,'Prismatris '!D192,IF('Prismatris '!$E$226=$J$170,'Prismatris '!E192,IF('Prismatris '!$F$226=$J$170,'Prismatris '!F192,IF('Prismatris '!$G$226=$J$170,'Prismatris '!G192)))))),"")</f>
        <v/>
      </c>
    </row>
    <row r="129" spans="2:12">
      <c r="B129" s="59"/>
      <c r="C129" s="246" t="s">
        <v>91</v>
      </c>
      <c r="D129" s="246"/>
      <c r="E129" s="246"/>
      <c r="F129" s="246"/>
      <c r="G129" s="246"/>
      <c r="H129" s="236"/>
      <c r="I129" s="237"/>
      <c r="J129" s="238"/>
      <c r="K129" s="144" t="str">
        <f>IF(B129&gt;0,IF('Prismatris '!$B$226=$J$170,'Prismatris '!I193,IF('Prismatris '!$C$226=$J$170,'Prismatris '!J193,IF('Prismatris '!$D$226=$J$170,'Prismatris '!K193,IF('Prismatris '!$E$226=$J$170,'Prismatris '!L193,IF('Prismatris '!$F$226=$J$170,'Prismatris '!M193,IF('Prismatris '!$G$226=$J$170,'Prismatris '!N193)))))),"")</f>
        <v/>
      </c>
      <c r="L129" s="65" t="str">
        <f>IF(B129&gt;0,IF('Prismatris '!$B$226=$J$170,'Prismatris '!B193,IF('Prismatris '!$C$226=$J$170,'Prismatris '!C193,IF('Prismatris '!$D$226=$J$170,'Prismatris '!D193,IF('Prismatris '!$E$226=$J$170,'Prismatris '!E193,IF('Prismatris '!$F$226=$J$170,'Prismatris '!F193,IF('Prismatris '!$G$226=$J$170,'Prismatris '!G193)))))),"")</f>
        <v/>
      </c>
    </row>
    <row r="130" spans="2:12">
      <c r="B130" s="59"/>
      <c r="C130" s="246" t="s">
        <v>92</v>
      </c>
      <c r="D130" s="246"/>
      <c r="E130" s="246"/>
      <c r="F130" s="246"/>
      <c r="G130" s="246"/>
      <c r="H130" s="236"/>
      <c r="I130" s="237"/>
      <c r="J130" s="238"/>
      <c r="K130" s="144" t="str">
        <f>IF(B130&gt;0,IF('Prismatris '!$B$226=$J$170,'Prismatris '!I194,IF('Prismatris '!$C$226=$J$170,'Prismatris '!J194,IF('Prismatris '!$D$226=$J$170,'Prismatris '!K194,IF('Prismatris '!$E$226=$J$170,'Prismatris '!L194,IF('Prismatris '!$F$226=$J$170,'Prismatris '!M194,IF('Prismatris '!$G$226=$J$170,'Prismatris '!N194)))))),"")</f>
        <v/>
      </c>
      <c r="L130" s="65" t="str">
        <f>IF(B130&gt;0,IF('Prismatris '!$B$226=$J$170,'Prismatris '!B194,IF('Prismatris '!$C$226=$J$170,'Prismatris '!C194,IF('Prismatris '!$D$226=$J$170,'Prismatris '!D194,IF('Prismatris '!$E$226=$J$170,'Prismatris '!E194,IF('Prismatris '!$F$226=$J$170,'Prismatris '!F194,IF('Prismatris '!$G$226=$J$170,'Prismatris '!G194)))))),"")</f>
        <v/>
      </c>
    </row>
    <row r="131" spans="2:12">
      <c r="B131" s="59"/>
      <c r="C131" s="246" t="s">
        <v>93</v>
      </c>
      <c r="D131" s="246"/>
      <c r="E131" s="246"/>
      <c r="F131" s="246"/>
      <c r="G131" s="246"/>
      <c r="H131" s="236"/>
      <c r="I131" s="237"/>
      <c r="J131" s="238"/>
      <c r="K131" s="144" t="str">
        <f>IF(B131&gt;0,IF('Prismatris '!$B$226=$J$170,'Prismatris '!I195,IF('Prismatris '!$C$226=$J$170,'Prismatris '!J195,IF('Prismatris '!$D$226=$J$170,'Prismatris '!K195,IF('Prismatris '!$E$226=$J$170,'Prismatris '!L195,IF('Prismatris '!$F$226=$J$170,'Prismatris '!M195,IF('Prismatris '!$G$226=$J$170,'Prismatris '!N195)))))),"")</f>
        <v/>
      </c>
      <c r="L131" s="65" t="str">
        <f>IF(B131&gt;0,IF('Prismatris '!$B$226=$J$170,'Prismatris '!B195,IF('Prismatris '!$C$226=$J$170,'Prismatris '!C195,IF('Prismatris '!$D$226=$J$170,'Prismatris '!D195,IF('Prismatris '!$E$226=$J$170,'Prismatris '!E195,IF('Prismatris '!$F$226=$J$170,'Prismatris '!F195,IF('Prismatris '!$G$226=$J$170,'Prismatris '!G195)))))),"")</f>
        <v/>
      </c>
    </row>
    <row r="132" spans="2:12">
      <c r="B132" s="59"/>
      <c r="C132" s="246" t="s">
        <v>94</v>
      </c>
      <c r="D132" s="246"/>
      <c r="E132" s="246"/>
      <c r="F132" s="246"/>
      <c r="G132" s="246"/>
      <c r="H132" s="236"/>
      <c r="I132" s="237"/>
      <c r="J132" s="238"/>
      <c r="K132" s="144" t="str">
        <f>IF(B132&gt;0,IF('Prismatris '!$B$226=$J$170,'Prismatris '!I196,IF('Prismatris '!$C$226=$J$170,'Prismatris '!J196,IF('Prismatris '!$D$226=$J$170,'Prismatris '!K196,IF('Prismatris '!$E$226=$J$170,'Prismatris '!L196,IF('Prismatris '!$F$226=$J$170,'Prismatris '!M196,IF('Prismatris '!$G$226=$J$170,'Prismatris '!N196)))))),"")</f>
        <v/>
      </c>
      <c r="L132" s="65" t="str">
        <f>IF(B132&gt;0,IF('Prismatris '!$B$226=$J$170,'Prismatris '!B196,IF('Prismatris '!$C$226=$J$170,'Prismatris '!C196,IF('Prismatris '!$D$226=$J$170,'Prismatris '!D196,IF('Prismatris '!$E$226=$J$170,'Prismatris '!E196,IF('Prismatris '!$F$226=$J$170,'Prismatris '!F196,IF('Prismatris '!$G$226=$J$170,'Prismatris '!G196)))))),"")</f>
        <v/>
      </c>
    </row>
    <row r="133" spans="2:12">
      <c r="B133" s="59"/>
      <c r="C133" s="246" t="s">
        <v>95</v>
      </c>
      <c r="D133" s="246"/>
      <c r="E133" s="246"/>
      <c r="F133" s="246"/>
      <c r="G133" s="246"/>
      <c r="H133" s="236"/>
      <c r="I133" s="237"/>
      <c r="J133" s="238"/>
      <c r="K133" s="144" t="str">
        <f>IF(B133&gt;0,IF('Prismatris '!$B$226=$J$170,'Prismatris '!I197,IF('Prismatris '!$C$226=$J$170,'Prismatris '!J197,IF('Prismatris '!$D$226=$J$170,'Prismatris '!K197,IF('Prismatris '!$E$226=$J$170,'Prismatris '!L197,IF('Prismatris '!$F$226=$J$170,'Prismatris '!M197,IF('Prismatris '!$G$226=$J$170,'Prismatris '!N197)))))),"")</f>
        <v/>
      </c>
      <c r="L133" s="65" t="str">
        <f>IF(B133&gt;0,IF('Prismatris '!$B$226=$J$170,'Prismatris '!B197,IF('Prismatris '!$C$226=$J$170,'Prismatris '!C197,IF('Prismatris '!$D$226=$J$170,'Prismatris '!D197,IF('Prismatris '!$E$226=$J$170,'Prismatris '!E197,IF('Prismatris '!$F$226=$J$170,'Prismatris '!F197,IF('Prismatris '!$G$226=$J$170,'Prismatris '!G197)))))),"")</f>
        <v/>
      </c>
    </row>
    <row r="134" spans="2:12">
      <c r="B134" s="59"/>
      <c r="C134" s="249" t="s">
        <v>109</v>
      </c>
      <c r="D134" s="249"/>
      <c r="E134" s="249"/>
      <c r="F134" s="249"/>
      <c r="G134" s="249"/>
      <c r="H134" s="236"/>
      <c r="I134" s="237"/>
      <c r="J134" s="238"/>
      <c r="K134" s="144" t="str">
        <f>IF(B134&gt;0,IF('Prismatris '!$B$226=$J$170,'Prismatris '!I198,IF('Prismatris '!$C$226=$J$170,'Prismatris '!J198,IF('Prismatris '!$D$226=$J$170,'Prismatris '!K198,IF('Prismatris '!$E$226=$J$170,'Prismatris '!L198,IF('Prismatris '!$F$226=$J$170,'Prismatris '!M198,IF('Prismatris '!$G$226=$J$170,'Prismatris '!N198)))))),"")</f>
        <v/>
      </c>
      <c r="L134" s="65" t="str">
        <f>IF(B134&gt;0,IF('Prismatris '!$B$226=$J$170,'Prismatris '!B198,IF('Prismatris '!$C$226=$J$170,'Prismatris '!C198,IF('Prismatris '!$D$226=$J$170,'Prismatris '!D198,IF('Prismatris '!$E$226=$J$170,'Prismatris '!E198,IF('Prismatris '!$F$226=$J$170,'Prismatris '!F198,IF('Prismatris '!$G$226=$J$170,'Prismatris '!G198)))))),"")</f>
        <v/>
      </c>
    </row>
    <row r="135" spans="2:12">
      <c r="B135" s="59"/>
      <c r="C135" s="265" t="s">
        <v>108</v>
      </c>
      <c r="D135" s="266"/>
      <c r="E135" s="266"/>
      <c r="F135" s="266"/>
      <c r="G135" s="267"/>
      <c r="H135" s="236"/>
      <c r="I135" s="237"/>
      <c r="J135" s="238"/>
      <c r="K135" s="144" t="str">
        <f>IF(B135&gt;0,IF('Prismatris '!$B$226=$J$170,'Prismatris '!I199,IF('Prismatris '!$C$226=$J$170,'Prismatris '!J199,IF('Prismatris '!$D$226=$J$170,'Prismatris '!K199,IF('Prismatris '!$E$226=$J$170,'Prismatris '!L199,IF('Prismatris '!$F$226=$J$170,'Prismatris '!M199,IF('Prismatris '!$G$226=$J$170,'Prismatris '!N199)))))),"")</f>
        <v/>
      </c>
      <c r="L135" s="65" t="str">
        <f>IF(B135&gt;0,IF('Prismatris '!$B$226=$J$170,'Prismatris '!B199,IF('Prismatris '!$C$226=$J$170,'Prismatris '!C199,IF('Prismatris '!$D$226=$J$170,'Prismatris '!D199,IF('Prismatris '!$E$226=$J$170,'Prismatris '!E199,IF('Prismatris '!$F$226=$J$170,'Prismatris '!F199,IF('Prismatris '!$G$226=$J$170,'Prismatris '!G199)))))),"")</f>
        <v/>
      </c>
    </row>
    <row r="136" spans="2:12">
      <c r="B136" s="59"/>
      <c r="C136" s="265" t="s">
        <v>110</v>
      </c>
      <c r="D136" s="266"/>
      <c r="E136" s="266"/>
      <c r="F136" s="266"/>
      <c r="G136" s="267"/>
      <c r="H136" s="236"/>
      <c r="I136" s="237"/>
      <c r="J136" s="238"/>
      <c r="K136" s="144" t="str">
        <f>IF(B136&gt;0,IF('Prismatris '!$B$226=$J$170,'Prismatris '!I200,IF('Prismatris '!$C$226=$J$170,'Prismatris '!J200,IF('Prismatris '!$D$226=$J$170,'Prismatris '!K200,IF('Prismatris '!$E$226=$J$170,'Prismatris '!L200,IF('Prismatris '!$F$226=$J$170,'Prismatris '!M200,IF('Prismatris '!$G$226=$J$170,'Prismatris '!N200)))))),"")</f>
        <v/>
      </c>
      <c r="L136" s="65" t="str">
        <f>IF(B136&gt;0,IF('Prismatris '!$B$226=$J$170,'Prismatris '!B200,IF('Prismatris '!$C$226=$J$170,'Prismatris '!C200,IF('Prismatris '!$D$226=$J$170,'Prismatris '!D200,IF('Prismatris '!$E$226=$J$170,'Prismatris '!E200,IF('Prismatris '!$F$226=$J$170,'Prismatris '!F200,IF('Prismatris '!$G$226=$J$170,'Prismatris '!G200)))))),"")</f>
        <v/>
      </c>
    </row>
    <row r="137" spans="2:12">
      <c r="B137" s="59"/>
      <c r="C137" s="265" t="s">
        <v>111</v>
      </c>
      <c r="D137" s="266"/>
      <c r="E137" s="266"/>
      <c r="F137" s="266"/>
      <c r="G137" s="267"/>
      <c r="H137" s="236"/>
      <c r="I137" s="237"/>
      <c r="J137" s="238"/>
      <c r="K137" s="144" t="str">
        <f>IF(B137&gt;0,IF('Prismatris '!$B$226=$J$170,'Prismatris '!I201,IF('Prismatris '!$C$226=$J$170,'Prismatris '!J201,IF('Prismatris '!$D$226=$J$170,'Prismatris '!K201,IF('Prismatris '!$E$226=$J$170,'Prismatris '!L201,IF('Prismatris '!$F$226=$J$170,'Prismatris '!M201,IF('Prismatris '!$G$226=$J$170,'Prismatris '!N201)))))),"")</f>
        <v/>
      </c>
      <c r="L137" s="65" t="str">
        <f>IF(B137&gt;0,IF('Prismatris '!$B$226=$J$170,'Prismatris '!B201,IF('Prismatris '!$C$226=$J$170,'Prismatris '!C201,IF('Prismatris '!$D$226=$J$170,'Prismatris '!D201,IF('Prismatris '!$E$226=$J$170,'Prismatris '!E201,IF('Prismatris '!$F$226=$J$170,'Prismatris '!F201,IF('Prismatris '!$G$226=$J$170,'Prismatris '!G201)))))),"")</f>
        <v/>
      </c>
    </row>
    <row r="138" spans="2:12">
      <c r="B138" s="59"/>
      <c r="C138" s="265" t="s">
        <v>112</v>
      </c>
      <c r="D138" s="266"/>
      <c r="E138" s="266"/>
      <c r="F138" s="266"/>
      <c r="G138" s="267"/>
      <c r="H138" s="236"/>
      <c r="I138" s="237"/>
      <c r="J138" s="238"/>
      <c r="K138" s="144" t="str">
        <f>IF(B138&gt;0,IF('Prismatris '!$B$226=$J$170,'Prismatris '!I202,IF('Prismatris '!$C$226=$J$170,'Prismatris '!J202,IF('Prismatris '!$D$226=$J$170,'Prismatris '!K202,IF('Prismatris '!$E$226=$J$170,'Prismatris '!L202,IF('Prismatris '!$F$226=$J$170,'Prismatris '!M202,IF('Prismatris '!$G$226=$J$170,'Prismatris '!N202)))))),"")</f>
        <v/>
      </c>
      <c r="L138" s="65" t="str">
        <f>IF(B138&gt;0,IF('Prismatris '!$B$226=$J$170,'Prismatris '!B202,IF('Prismatris '!$C$226=$J$170,'Prismatris '!C202,IF('Prismatris '!$D$226=$J$170,'Prismatris '!D202,IF('Prismatris '!$E$226=$J$170,'Prismatris '!E202,IF('Prismatris '!$F$226=$J$170,'Prismatris '!F202,IF('Prismatris '!$G$226=$J$170,'Prismatris '!G202)))))),"")</f>
        <v/>
      </c>
    </row>
    <row r="139" spans="2:12">
      <c r="B139" s="59"/>
      <c r="C139" s="265" t="s">
        <v>113</v>
      </c>
      <c r="D139" s="266"/>
      <c r="E139" s="266"/>
      <c r="F139" s="266"/>
      <c r="G139" s="267"/>
      <c r="H139" s="236"/>
      <c r="I139" s="237"/>
      <c r="J139" s="238"/>
      <c r="K139" s="144" t="str">
        <f>IF(B139&gt;0,IF('Prismatris '!$B$226=$J$170,'Prismatris '!I203,IF('Prismatris '!$C$226=$J$170,'Prismatris '!J203,IF('Prismatris '!$D$226=$J$170,'Prismatris '!K203,IF('Prismatris '!$E$226=$J$170,'Prismatris '!L203,IF('Prismatris '!$F$226=$J$170,'Prismatris '!M203,IF('Prismatris '!$G$226=$J$170,'Prismatris '!N203)))))),"")</f>
        <v/>
      </c>
      <c r="L139" s="65" t="str">
        <f>IF(B139&gt;0,IF('Prismatris '!$B$226=$J$170,'Prismatris '!B203,IF('Prismatris '!$C$226=$J$170,'Prismatris '!C203,IF('Prismatris '!$D$226=$J$170,'Prismatris '!D203,IF('Prismatris '!$E$226=$J$170,'Prismatris '!E203,IF('Prismatris '!$F$226=$J$170,'Prismatris '!F203,IF('Prismatris '!$G$226=$J$170,'Prismatris '!G203)))))),"")</f>
        <v/>
      </c>
    </row>
    <row r="140" spans="2:12">
      <c r="B140" s="59"/>
      <c r="C140" s="247" t="s">
        <v>96</v>
      </c>
      <c r="D140" s="247"/>
      <c r="E140" s="247"/>
      <c r="F140" s="247"/>
      <c r="G140" s="247"/>
      <c r="H140" s="236"/>
      <c r="I140" s="237"/>
      <c r="J140" s="238"/>
      <c r="K140" s="144" t="str">
        <f>IF(B140&gt;0,IF('Prismatris '!$B$226=$J$170,'Prismatris '!I204,IF('Prismatris '!$C$226=$J$170,'Prismatris '!J204,IF('Prismatris '!$D$226=$J$170,'Prismatris '!K204,IF('Prismatris '!$E$226=$J$170,'Prismatris '!L204,IF('Prismatris '!$F$226=$J$170,'Prismatris '!M204,IF('Prismatris '!$G$226=$J$170,'Prismatris '!N204)))))),"")</f>
        <v/>
      </c>
      <c r="L140" s="65" t="str">
        <f>IF(B140&gt;0,IF('Prismatris '!$B$226=$J$170,'Prismatris '!B204,IF('Prismatris '!$C$226=$J$170,'Prismatris '!C204,IF('Prismatris '!$D$226=$J$170,'Prismatris '!D204,IF('Prismatris '!$E$226=$J$170,'Prismatris '!E204,IF('Prismatris '!$F$226=$J$170,'Prismatris '!F204,IF('Prismatris '!$G$226=$J$170,'Prismatris '!G204)))))),"")</f>
        <v/>
      </c>
    </row>
    <row r="141" spans="2:12">
      <c r="B141" s="59"/>
      <c r="C141" s="247" t="s">
        <v>97</v>
      </c>
      <c r="D141" s="247"/>
      <c r="E141" s="247"/>
      <c r="F141" s="247"/>
      <c r="G141" s="247"/>
      <c r="H141" s="236"/>
      <c r="I141" s="237"/>
      <c r="J141" s="238"/>
      <c r="K141" s="144" t="str">
        <f>IF(B141&gt;0,IF('Prismatris '!$B$226=$J$170,'Prismatris '!I205,IF('Prismatris '!$C$226=$J$170,'Prismatris '!J205,IF('Prismatris '!$D$226=$J$170,'Prismatris '!K205,IF('Prismatris '!$E$226=$J$170,'Prismatris '!L205,IF('Prismatris '!$F$226=$J$170,'Prismatris '!M205,IF('Prismatris '!$G$226=$J$170,'Prismatris '!N205)))))),"")</f>
        <v/>
      </c>
      <c r="L141" s="65" t="str">
        <f>IF(B141&gt;0,IF('Prismatris '!$B$226=$J$170,'Prismatris '!B205,IF('Prismatris '!$C$226=$J$170,'Prismatris '!C205,IF('Prismatris '!$D$226=$J$170,'Prismatris '!D205,IF('Prismatris '!$E$226=$J$170,'Prismatris '!E205,IF('Prismatris '!$F$226=$J$170,'Prismatris '!F205,IF('Prismatris '!$G$226=$J$170,'Prismatris '!G205)))))),"")</f>
        <v/>
      </c>
    </row>
    <row r="142" spans="2:12">
      <c r="B142" s="59"/>
      <c r="C142" s="247" t="s">
        <v>98</v>
      </c>
      <c r="D142" s="247"/>
      <c r="E142" s="247"/>
      <c r="F142" s="247"/>
      <c r="G142" s="247"/>
      <c r="H142" s="236"/>
      <c r="I142" s="237"/>
      <c r="J142" s="238"/>
      <c r="K142" s="144" t="str">
        <f>IF(B142&gt;0,IF('Prismatris '!$B$226=$J$170,'Prismatris '!I206,IF('Prismatris '!$C$226=$J$170,'Prismatris '!J206,IF('Prismatris '!$D$226=$J$170,'Prismatris '!K206,IF('Prismatris '!$E$226=$J$170,'Prismatris '!L206,IF('Prismatris '!$F$226=$J$170,'Prismatris '!M206,IF('Prismatris '!$G$226=$J$170,'Prismatris '!N206)))))),"")</f>
        <v/>
      </c>
      <c r="L142" s="65" t="str">
        <f>IF(B142&gt;0,IF('Prismatris '!$B$226=$J$170,'Prismatris '!B206,IF('Prismatris '!$C$226=$J$170,'Prismatris '!C206,IF('Prismatris '!$D$226=$J$170,'Prismatris '!D206,IF('Prismatris '!$E$226=$J$170,'Prismatris '!E206,IF('Prismatris '!$F$226=$J$170,'Prismatris '!F206,IF('Prismatris '!$G$226=$J$170,'Prismatris '!G206)))))),"")</f>
        <v/>
      </c>
    </row>
    <row r="143" spans="2:12">
      <c r="B143" s="59"/>
      <c r="C143" s="247" t="s">
        <v>153</v>
      </c>
      <c r="D143" s="247"/>
      <c r="E143" s="247"/>
      <c r="F143" s="247"/>
      <c r="G143" s="247"/>
      <c r="H143" s="236"/>
      <c r="I143" s="237"/>
      <c r="J143" s="238"/>
      <c r="K143" s="144" t="str">
        <f>IF(B143&gt;0,IF('Prismatris '!$B$226=$J$170,'Prismatris '!I207,IF('Prismatris '!$C$226=$J$170,'Prismatris '!J207,IF('Prismatris '!$D$226=$J$170,'Prismatris '!K207,IF('Prismatris '!$E$226=$J$170,'Prismatris '!L207,IF('Prismatris '!$F$226=$J$170,'Prismatris '!M207,IF('Prismatris '!$G$226=$J$170,'Prismatris '!N207)))))),"")</f>
        <v/>
      </c>
      <c r="L143" s="65" t="str">
        <f>IF(B143&gt;0,IF('Prismatris '!$B$226=$J$170,'Prismatris '!B207,IF('Prismatris '!$C$226=$J$170,'Prismatris '!C207,IF('Prismatris '!$D$226=$J$170,'Prismatris '!D207,IF('Prismatris '!$E$226=$J$170,'Prismatris '!E207,IF('Prismatris '!$F$226=$J$170,'Prismatris '!F207,IF('Prismatris '!$G$226=$J$170,'Prismatris '!G207)))))),"")</f>
        <v/>
      </c>
    </row>
    <row r="144" spans="2:12">
      <c r="B144" s="59"/>
      <c r="C144" s="247" t="s">
        <v>99</v>
      </c>
      <c r="D144" s="247"/>
      <c r="E144" s="247"/>
      <c r="F144" s="247"/>
      <c r="G144" s="247"/>
      <c r="H144" s="236"/>
      <c r="I144" s="237"/>
      <c r="J144" s="238"/>
      <c r="K144" s="144" t="str">
        <f>IF(B144&gt;0,IF('Prismatris '!$B$226=$J$170,'Prismatris '!I208,IF('Prismatris '!$C$226=$J$170,'Prismatris '!J208,IF('Prismatris '!$D$226=$J$170,'Prismatris '!K208,IF('Prismatris '!$E$226=$J$170,'Prismatris '!L208,IF('Prismatris '!$F$226=$J$170,'Prismatris '!M208,IF('Prismatris '!$G$226=$J$170,'Prismatris '!N208)))))),"")</f>
        <v/>
      </c>
      <c r="L144" s="65" t="str">
        <f>IF(B144&gt;0,IF('Prismatris '!$B$226=$J$170,'Prismatris '!B208,IF('Prismatris '!$C$226=$J$170,'Prismatris '!C208,IF('Prismatris '!$D$226=$J$170,'Prismatris '!D208,IF('Prismatris '!$E$226=$J$170,'Prismatris '!E208,IF('Prismatris '!$F$226=$J$170,'Prismatris '!F208,IF('Prismatris '!$G$226=$J$170,'Prismatris '!G208)))))),"")</f>
        <v/>
      </c>
    </row>
    <row r="145" spans="2:12">
      <c r="B145" s="59"/>
      <c r="C145" s="248" t="s">
        <v>106</v>
      </c>
      <c r="D145" s="248"/>
      <c r="E145" s="248"/>
      <c r="F145" s="248"/>
      <c r="G145" s="248"/>
      <c r="H145" s="236"/>
      <c r="I145" s="237"/>
      <c r="J145" s="238"/>
      <c r="K145" s="144" t="str">
        <f>IF(B145&gt;0,IF('Prismatris '!$B$226=$J$170,'Prismatris '!I209,IF('Prismatris '!$C$226=$J$170,'Prismatris '!J209,IF('Prismatris '!$D$226=$J$170,'Prismatris '!K209,IF('Prismatris '!$E$226=$J$170,'Prismatris '!L209,IF('Prismatris '!$F$226=$J$170,'Prismatris '!M209,IF('Prismatris '!$G$226=$J$170,'Prismatris '!N209)))))),"")</f>
        <v/>
      </c>
      <c r="L145" s="65" t="str">
        <f>IF(B145&gt;0,IF('Prismatris '!$B$226=$J$170,'Prismatris '!B209,IF('Prismatris '!$C$226=$J$170,'Prismatris '!C209,IF('Prismatris '!$D$226=$J$170,'Prismatris '!D209,IF('Prismatris '!$E$226=$J$170,'Prismatris '!E209,IF('Prismatris '!$F$226=$J$170,'Prismatris '!F209,IF('Prismatris '!$G$226=$J$170,'Prismatris '!G209)))))),"")</f>
        <v/>
      </c>
    </row>
    <row r="146" spans="2:12">
      <c r="B146" s="59"/>
      <c r="C146" s="248" t="s">
        <v>107</v>
      </c>
      <c r="D146" s="248"/>
      <c r="E146" s="248"/>
      <c r="F146" s="248"/>
      <c r="G146" s="248"/>
      <c r="H146" s="236"/>
      <c r="I146" s="237"/>
      <c r="J146" s="238"/>
      <c r="K146" s="144" t="str">
        <f>IF(B146&gt;0,IF('Prismatris '!$B$226=$J$170,'Prismatris '!I210,IF('Prismatris '!$C$226=$J$170,'Prismatris '!J210,IF('Prismatris '!$D$226=$J$170,'Prismatris '!K210,IF('Prismatris '!$E$226=$J$170,'Prismatris '!L210,IF('Prismatris '!$F$226=$J$170,'Prismatris '!M210,IF('Prismatris '!$G$226=$J$170,'Prismatris '!N210)))))),"")</f>
        <v/>
      </c>
      <c r="L146" s="65" t="str">
        <f>IF(B146&gt;0,IF('Prismatris '!$B$226=$J$170,'Prismatris '!B210,IF('Prismatris '!$C$226=$J$170,'Prismatris '!C210,IF('Prismatris '!$D$226=$J$170,'Prismatris '!D210,IF('Prismatris '!$E$226=$J$170,'Prismatris '!E210,IF('Prismatris '!$F$226=$J$170,'Prismatris '!F210,IF('Prismatris '!$G$226=$J$170,'Prismatris '!G210)))))),"")</f>
        <v/>
      </c>
    </row>
    <row r="147" spans="2:12">
      <c r="B147" s="59"/>
      <c r="C147" s="263" t="s">
        <v>101</v>
      </c>
      <c r="D147" s="263"/>
      <c r="E147" s="263"/>
      <c r="F147" s="263"/>
      <c r="G147" s="263"/>
      <c r="H147" s="236"/>
      <c r="I147" s="237"/>
      <c r="J147" s="238"/>
      <c r="K147" s="144" t="str">
        <f>IF(B147&gt;0,IF('Prismatris '!$B$226=$J$170,'Prismatris '!I211,IF('Prismatris '!$C$226=$J$170,'Prismatris '!J211,IF('Prismatris '!$D$226=$J$170,'Prismatris '!K211,IF('Prismatris '!$E$226=$J$170,'Prismatris '!L211,IF('Prismatris '!$F$226=$J$170,'Prismatris '!M211,IF('Prismatris '!$G$226=$J$170,'Prismatris '!N211)))))),"")</f>
        <v/>
      </c>
      <c r="L147" s="65" t="str">
        <f>IF(B147&gt;0,IF('Prismatris '!$B$226=$J$170,'Prismatris '!B211,IF('Prismatris '!$C$226=$J$170,'Prismatris '!C211,IF('Prismatris '!$D$226=$J$170,'Prismatris '!D211,IF('Prismatris '!$E$226=$J$170,'Prismatris '!E211,IF('Prismatris '!$F$226=$J$170,'Prismatris '!F211,IF('Prismatris '!$G$226=$J$170,'Prismatris '!G211)))))),"")</f>
        <v/>
      </c>
    </row>
    <row r="148" spans="2:12">
      <c r="B148" s="59"/>
      <c r="C148" s="263" t="s">
        <v>102</v>
      </c>
      <c r="D148" s="263"/>
      <c r="E148" s="263"/>
      <c r="F148" s="263"/>
      <c r="G148" s="263"/>
      <c r="H148" s="236"/>
      <c r="I148" s="237"/>
      <c r="J148" s="238"/>
      <c r="K148" s="144" t="str">
        <f>IF(B148&gt;0,IF('Prismatris '!$B$226=$J$170,'Prismatris '!I212,IF('Prismatris '!$C$226=$J$170,'Prismatris '!J212,IF('Prismatris '!$D$226=$J$170,'Prismatris '!K212,IF('Prismatris '!$E$226=$J$170,'Prismatris '!L212,IF('Prismatris '!$F$226=$J$170,'Prismatris '!M212,IF('Prismatris '!$G$226=$J$170,'Prismatris '!N212)))))),"")</f>
        <v/>
      </c>
      <c r="L148" s="65" t="str">
        <f>IF(B148&gt;0,IF('Prismatris '!$B$226=$J$170,'Prismatris '!B212,IF('Prismatris '!$C$226=$J$170,'Prismatris '!C212,IF('Prismatris '!$D$226=$J$170,'Prismatris '!D212,IF('Prismatris '!$E$226=$J$170,'Prismatris '!E212,IF('Prismatris '!$F$226=$J$170,'Prismatris '!F212,IF('Prismatris '!$G$226=$J$170,'Prismatris '!G212)))))),"")</f>
        <v/>
      </c>
    </row>
    <row r="149" spans="2:12">
      <c r="B149" s="59"/>
      <c r="C149" s="263" t="s">
        <v>100</v>
      </c>
      <c r="D149" s="263"/>
      <c r="E149" s="263"/>
      <c r="F149" s="263"/>
      <c r="G149" s="263"/>
      <c r="H149" s="236"/>
      <c r="I149" s="237"/>
      <c r="J149" s="238"/>
      <c r="K149" s="144" t="str">
        <f>IF(B149&gt;0,IF('Prismatris '!$B$226=$J$170,'Prismatris '!I213,IF('Prismatris '!$C$226=$J$170,'Prismatris '!J213,IF('Prismatris '!$D$226=$J$170,'Prismatris '!K213,IF('Prismatris '!$E$226=$J$170,'Prismatris '!L213,IF('Prismatris '!$F$226=$J$170,'Prismatris '!M213,IF('Prismatris '!$G$226=$J$170,'Prismatris '!N213)))))),"")</f>
        <v/>
      </c>
      <c r="L149" s="65" t="str">
        <f>IF(B149&gt;0,IF('Prismatris '!$B$226=$J$170,'Prismatris '!B213,IF('Prismatris '!$C$226=$J$170,'Prismatris '!C213,IF('Prismatris '!$D$226=$J$170,'Prismatris '!D213,IF('Prismatris '!$E$226=$J$170,'Prismatris '!E213,IF('Prismatris '!$F$226=$J$170,'Prismatris '!F213,IF('Prismatris '!$G$226=$J$170,'Prismatris '!G213)))))),"")</f>
        <v/>
      </c>
    </row>
    <row r="150" spans="2:12">
      <c r="B150" s="59"/>
      <c r="C150" s="263" t="s">
        <v>103</v>
      </c>
      <c r="D150" s="263"/>
      <c r="E150" s="263"/>
      <c r="F150" s="263"/>
      <c r="G150" s="263"/>
      <c r="H150" s="236"/>
      <c r="I150" s="237"/>
      <c r="J150" s="238"/>
      <c r="K150" s="144" t="str">
        <f>IF(B150&gt;0,IF('Prismatris '!$B$226=$J$170,'Prismatris '!I214,IF('Prismatris '!$C$226=$J$170,'Prismatris '!J214,IF('Prismatris '!$D$226=$J$170,'Prismatris '!K214,IF('Prismatris '!$E$226=$J$170,'Prismatris '!L214,IF('Prismatris '!$F$226=$J$170,'Prismatris '!M214,IF('Prismatris '!$G$226=$J$170,'Prismatris '!N214)))))),"")</f>
        <v/>
      </c>
      <c r="L150" s="65" t="str">
        <f>IF(B150&gt;0,IF('Prismatris '!$B$226=$J$170,'Prismatris '!B214,IF('Prismatris '!$C$226=$J$170,'Prismatris '!C214,IF('Prismatris '!$D$226=$J$170,'Prismatris '!D214,IF('Prismatris '!$E$226=$J$170,'Prismatris '!E214,IF('Prismatris '!$F$226=$J$170,'Prismatris '!F214,IF('Prismatris '!$G$226=$J$170,'Prismatris '!G214)))))),"")</f>
        <v/>
      </c>
    </row>
    <row r="151" spans="2:12">
      <c r="B151" s="59"/>
      <c r="C151" s="263" t="s">
        <v>104</v>
      </c>
      <c r="D151" s="263"/>
      <c r="E151" s="263"/>
      <c r="F151" s="263"/>
      <c r="G151" s="263"/>
      <c r="H151" s="236"/>
      <c r="I151" s="237"/>
      <c r="J151" s="238"/>
      <c r="K151" s="144" t="str">
        <f>IF(B151&gt;0,IF('Prismatris '!$B$226=$J$170,'Prismatris '!I215,IF('Prismatris '!$C$226=$J$170,'Prismatris '!J215,IF('Prismatris '!$D$226=$J$170,'Prismatris '!K215,IF('Prismatris '!$E$226=$J$170,'Prismatris '!L215,IF('Prismatris '!$F$226=$J$170,'Prismatris '!M215,IF('Prismatris '!$G$226=$J$170,'Prismatris '!N215)))))),"")</f>
        <v/>
      </c>
      <c r="L151" s="65" t="str">
        <f>IF(B151&gt;0,IF('Prismatris '!$B$226=$J$170,'Prismatris '!B215,IF('Prismatris '!$C$226=$J$170,'Prismatris '!C215,IF('Prismatris '!$D$226=$J$170,'Prismatris '!D215,IF('Prismatris '!$E$226=$J$170,'Prismatris '!E215,IF('Prismatris '!$F$226=$J$170,'Prismatris '!F215,IF('Prismatris '!$G$226=$J$170,'Prismatris '!G215)))))),"")</f>
        <v/>
      </c>
    </row>
    <row r="152" spans="2:12">
      <c r="B152" s="59"/>
      <c r="C152" s="263" t="s">
        <v>105</v>
      </c>
      <c r="D152" s="263"/>
      <c r="E152" s="263"/>
      <c r="F152" s="263"/>
      <c r="G152" s="263"/>
      <c r="H152" s="236"/>
      <c r="I152" s="237"/>
      <c r="J152" s="238"/>
      <c r="K152" s="144" t="str">
        <f>IF(B152&gt;0,IF('Prismatris '!$B$226=$J$170,'Prismatris '!I216,IF('Prismatris '!$C$226=$J$170,'Prismatris '!J216,IF('Prismatris '!$D$226=$J$170,'Prismatris '!K216,IF('Prismatris '!$E$226=$J$170,'Prismatris '!L216,IF('Prismatris '!$F$226=$J$170,'Prismatris '!M216,IF('Prismatris '!$G$226=$J$170,'Prismatris '!N216)))))),"")</f>
        <v/>
      </c>
      <c r="L152" s="65" t="str">
        <f>IF(B152&gt;0,IF('Prismatris '!$B$226=$J$170,'Prismatris '!B216,IF('Prismatris '!$C$226=$J$170,'Prismatris '!C216,IF('Prismatris '!$D$226=$J$170,'Prismatris '!D216,IF('Prismatris '!$E$226=$J$170,'Prismatris '!E216,IF('Prismatris '!$F$226=$J$170,'Prismatris '!F216,IF('Prismatris '!$G$226=$J$170,'Prismatris '!G216)))))),"")</f>
        <v/>
      </c>
    </row>
    <row r="153" spans="2:12">
      <c r="B153" s="59"/>
      <c r="C153" s="263" t="s">
        <v>67</v>
      </c>
      <c r="D153" s="263"/>
      <c r="E153" s="263"/>
      <c r="F153" s="263"/>
      <c r="G153" s="263"/>
      <c r="H153" s="236"/>
      <c r="I153" s="237"/>
      <c r="J153" s="238"/>
      <c r="K153" s="144" t="str">
        <f>IF(B153&gt;0,IF('Prismatris '!$B$226=$J$170,'Prismatris '!I217,IF('Prismatris '!$C$226=$J$170,'Prismatris '!J217,IF('Prismatris '!$D$226=$J$170,'Prismatris '!K217,IF('Prismatris '!$E$226=$J$170,'Prismatris '!L217,IF('Prismatris '!$F$226=$J$170,'Prismatris '!M217,IF('Prismatris '!$G$226=$J$170,'Prismatris '!N217)))))),"")</f>
        <v/>
      </c>
      <c r="L153" s="65" t="str">
        <f>IF(B153&gt;0,IF('Prismatris '!$B$226=$J$170,'Prismatris '!B217,IF('Prismatris '!$C$226=$J$170,'Prismatris '!C217,IF('Prismatris '!$D$226=$J$170,'Prismatris '!D217,IF('Prismatris '!$E$226=$J$170,'Prismatris '!E217,IF('Prismatris '!$F$226=$J$170,'Prismatris '!F217,IF('Prismatris '!$G$226=$J$170,'Prismatris '!G217)))))),"")</f>
        <v/>
      </c>
    </row>
    <row r="154" spans="2:12" ht="13.5" customHeight="1" thickBot="1">
      <c r="B154" s="131"/>
      <c r="C154" s="264" t="s">
        <v>68</v>
      </c>
      <c r="D154" s="264"/>
      <c r="E154" s="264"/>
      <c r="F154" s="264"/>
      <c r="G154" s="264"/>
      <c r="H154" s="243"/>
      <c r="I154" s="244"/>
      <c r="J154" s="245"/>
      <c r="K154" s="145" t="str">
        <f>IF(B154&gt;0,IF('Prismatris '!$B$226=$J$170,'Prismatris '!I218,IF('Prismatris '!$C$226=$J$170,'Prismatris '!J218,IF('Prismatris '!$D$226=$J$170,'Prismatris '!K218,IF('Prismatris '!$E$226=$J$170,'Prismatris '!L218,IF('Prismatris '!$F$226=$J$170,'Prismatris '!M218,IF('Prismatris '!$G$226=$J$170,'Prismatris '!N218)))))),"")</f>
        <v/>
      </c>
      <c r="L154" s="132" t="str">
        <f>IF(B154&gt;0,IF('Prismatris '!$B$226=$J$170,'Prismatris '!B218,IF('Prismatris '!$C$226=$J$170,'Prismatris '!C218,IF('Prismatris '!$D$226=$J$170,'Prismatris '!D218,IF('Prismatris '!$E$226=$J$170,'Prismatris '!E218,IF('Prismatris '!$F$226=$J$170,'Prismatris '!F218,IF('Prismatris '!$G$226=$J$170,'Prismatris '!G218)))))),"")</f>
        <v/>
      </c>
    </row>
    <row r="155" spans="2:12" ht="13.5" customHeight="1"/>
    <row r="157" spans="2:12">
      <c r="D157" s="261" t="s">
        <v>44</v>
      </c>
      <c r="E157" s="262"/>
      <c r="F157" s="255" t="str">
        <f>I7</f>
        <v>Vinnande anbud</v>
      </c>
      <c r="G157" s="256"/>
    </row>
    <row r="158" spans="2:12">
      <c r="D158" s="261"/>
      <c r="E158" s="262"/>
      <c r="F158" s="257"/>
      <c r="G158" s="258"/>
    </row>
    <row r="159" spans="2:12">
      <c r="D159" s="261"/>
      <c r="E159" s="262"/>
      <c r="F159" s="259"/>
      <c r="G159" s="260"/>
    </row>
    <row r="160" spans="2:12" ht="15.75">
      <c r="C160" s="16"/>
      <c r="D160" s="16"/>
      <c r="E160" s="20">
        <f>SUM(E156:E158)</f>
        <v>0</v>
      </c>
      <c r="F160" s="17"/>
      <c r="H160" s="17"/>
      <c r="I160" s="17"/>
      <c r="J160" s="17"/>
      <c r="K160" s="17"/>
    </row>
    <row r="161" spans="3:11" ht="16.5">
      <c r="C161" s="16"/>
      <c r="D161" s="16"/>
      <c r="E161" s="17"/>
      <c r="F161" s="120" t="s">
        <v>2</v>
      </c>
      <c r="G161" s="253" t="str">
        <f>'Prismatris '!E233</f>
        <v/>
      </c>
      <c r="H161" s="254"/>
      <c r="J161" s="21"/>
      <c r="K161" s="21"/>
    </row>
    <row r="162" spans="3:11" ht="21">
      <c r="C162" s="23" t="s">
        <v>3</v>
      </c>
      <c r="D162" s="23"/>
      <c r="E162" s="17"/>
      <c r="F162" s="17"/>
      <c r="G162" s="17"/>
      <c r="H162" s="17"/>
      <c r="I162" s="17"/>
      <c r="J162" s="17"/>
      <c r="K162" s="17"/>
    </row>
    <row r="163" spans="3:11">
      <c r="C163" s="17" t="s">
        <v>4</v>
      </c>
      <c r="D163" s="17"/>
      <c r="E163" s="17"/>
      <c r="F163" s="19" t="str">
        <f>'Prismatris '!B236</f>
        <v/>
      </c>
      <c r="G163" s="31"/>
      <c r="H163" s="16"/>
      <c r="I163" s="239" t="str">
        <f>'Prismatris '!D236</f>
        <v/>
      </c>
      <c r="J163" s="240"/>
      <c r="K163" s="16"/>
    </row>
    <row r="164" spans="3:11">
      <c r="C164" s="17" t="s">
        <v>5</v>
      </c>
      <c r="D164" s="17"/>
      <c r="E164" s="17"/>
      <c r="F164" s="19" t="str">
        <f>'Prismatris '!B237</f>
        <v/>
      </c>
      <c r="G164" s="31"/>
      <c r="H164" s="16"/>
      <c r="I164" s="239" t="str">
        <f>'Prismatris '!D237</f>
        <v/>
      </c>
      <c r="J164" s="240"/>
      <c r="K164" s="16"/>
    </row>
    <row r="165" spans="3:11">
      <c r="C165" s="17" t="s">
        <v>6</v>
      </c>
      <c r="D165" s="17"/>
      <c r="E165" s="17"/>
      <c r="F165" s="19" t="str">
        <f>'Prismatris '!B238</f>
        <v/>
      </c>
      <c r="G165" s="24"/>
      <c r="H165" s="16"/>
      <c r="I165" s="239" t="str">
        <f>'Prismatris '!D238</f>
        <v/>
      </c>
      <c r="J165" s="240"/>
      <c r="K165" s="16"/>
    </row>
    <row r="166" spans="3:11">
      <c r="C166" s="17" t="s">
        <v>52</v>
      </c>
      <c r="D166" s="17"/>
      <c r="E166" s="17"/>
      <c r="F166" s="19" t="str">
        <f>'Prismatris '!B239</f>
        <v/>
      </c>
      <c r="G166" s="24"/>
      <c r="H166" s="70"/>
      <c r="I166" s="239" t="str">
        <f>'Prismatris '!D239</f>
        <v/>
      </c>
      <c r="J166" s="240"/>
      <c r="K166" s="70"/>
    </row>
    <row r="167" spans="3:11">
      <c r="C167" s="17" t="s">
        <v>53</v>
      </c>
      <c r="D167" s="17"/>
      <c r="E167" s="17"/>
      <c r="F167" s="19" t="str">
        <f>'Prismatris '!B240</f>
        <v/>
      </c>
      <c r="G167" s="24"/>
      <c r="H167" s="70"/>
      <c r="I167" s="239" t="str">
        <f>'Prismatris '!D240</f>
        <v/>
      </c>
      <c r="J167" s="240"/>
      <c r="K167" s="70"/>
    </row>
    <row r="168" spans="3:11" hidden="1">
      <c r="C168" s="17" t="s">
        <v>54</v>
      </c>
      <c r="D168" s="17"/>
      <c r="E168" s="17"/>
      <c r="F168" s="19" t="str">
        <f>'Prismatris '!B241</f>
        <v/>
      </c>
      <c r="G168" s="24"/>
      <c r="H168" s="70"/>
      <c r="I168" s="239" t="str">
        <f>'Prismatris '!D241</f>
        <v/>
      </c>
      <c r="J168" s="240"/>
      <c r="K168" s="70"/>
    </row>
    <row r="169" spans="3:11">
      <c r="C169" s="17"/>
      <c r="D169" s="17"/>
      <c r="E169" s="17"/>
      <c r="F169" s="17"/>
      <c r="G169" s="17"/>
      <c r="H169" s="17"/>
      <c r="I169" s="16"/>
      <c r="J169" s="16"/>
      <c r="K169" s="17"/>
    </row>
    <row r="170" spans="3:11">
      <c r="C170" s="17" t="s">
        <v>45</v>
      </c>
      <c r="D170" s="17"/>
      <c r="E170" s="17"/>
      <c r="F170" s="17"/>
      <c r="G170" s="17"/>
      <c r="H170" s="17"/>
      <c r="I170" s="17"/>
      <c r="J170" s="27">
        <v>1</v>
      </c>
      <c r="K170" s="17"/>
    </row>
    <row r="171" spans="3:11">
      <c r="C171" s="17"/>
      <c r="D171" s="17"/>
      <c r="E171" s="17"/>
      <c r="F171" s="17"/>
      <c r="G171" s="17"/>
      <c r="H171" s="17"/>
      <c r="I171" s="17"/>
      <c r="J171" s="17"/>
      <c r="K171" s="17"/>
    </row>
    <row r="172" spans="3:11">
      <c r="C172" s="17" t="s">
        <v>7</v>
      </c>
      <c r="D172" s="17"/>
      <c r="E172" s="17"/>
      <c r="F172" s="17"/>
      <c r="G172" s="17"/>
      <c r="H172" s="17" t="s">
        <v>8</v>
      </c>
      <c r="I172" s="17"/>
      <c r="K172" s="17"/>
    </row>
    <row r="173" spans="3:11">
      <c r="C173" s="17"/>
      <c r="D173" s="17"/>
      <c r="E173" s="17"/>
      <c r="F173" s="17"/>
      <c r="G173" s="17"/>
      <c r="H173" s="17"/>
      <c r="I173" s="17"/>
      <c r="K173" s="17"/>
    </row>
    <row r="174" spans="3:11" ht="14.25" thickBot="1">
      <c r="C174" s="25"/>
      <c r="D174" s="25"/>
      <c r="E174" s="70"/>
      <c r="F174" s="70"/>
      <c r="G174" s="16"/>
      <c r="H174" s="25"/>
      <c r="I174" s="25"/>
      <c r="K174" s="70"/>
    </row>
    <row r="175" spans="3:11">
      <c r="C175" s="17" t="s">
        <v>9</v>
      </c>
      <c r="D175" s="17"/>
      <c r="E175" s="17"/>
      <c r="F175" s="17"/>
      <c r="G175" s="17"/>
      <c r="H175" s="17" t="s">
        <v>9</v>
      </c>
      <c r="I175" s="17"/>
      <c r="K175" s="17"/>
    </row>
    <row r="176" spans="3:11">
      <c r="C176" s="17"/>
      <c r="D176" s="17"/>
      <c r="E176" s="17"/>
      <c r="F176" s="17"/>
      <c r="G176" s="17"/>
      <c r="H176" s="17"/>
      <c r="I176" s="17"/>
      <c r="J176" s="17"/>
      <c r="K176" s="17"/>
    </row>
    <row r="177" spans="3:11">
      <c r="C177" s="17"/>
      <c r="D177" s="17"/>
      <c r="E177" s="17"/>
      <c r="F177" s="17"/>
      <c r="G177" s="17"/>
      <c r="H177" s="17"/>
      <c r="I177" s="17"/>
      <c r="J177" s="17"/>
      <c r="K177" s="17"/>
    </row>
    <row r="178" spans="3:11">
      <c r="C178" s="2"/>
      <c r="D178" s="2"/>
      <c r="E178" s="2"/>
      <c r="F178" s="2"/>
      <c r="G178" s="2"/>
      <c r="H178" s="2"/>
      <c r="I178" s="2"/>
      <c r="J178" s="2"/>
      <c r="K178" s="2"/>
    </row>
  </sheetData>
  <sheetProtection algorithmName="SHA-512" hashValue="I9Uh1KVD8vtPSPxAuys1OJX+cs5Ac9/kyKx7CvK/KZTmDy8sSpksD9epgUhMFkFHnzlbk37rXnh6jAFwPDZ8NQ==" saltValue="KSk9alwB4rpSz9sAlHpeeA==" spinCount="100000" sheet="1" formatColumns="0" formatRows="0"/>
  <protectedRanges>
    <protectedRange sqref="F97 F98:H100 B97:D100" name="Område1_3"/>
    <protectedRange sqref="B27:B30 B36:B39 B45:B48 B54:B57 B63:B66 B71:B74 B80:B83 B89:B92 B97:B100 B107:B154" name="Område1_1"/>
    <protectedRange sqref="H13 J170 D7:F18 J2:J4 C63:E66 C27:I30 C36:I39 C45:I48 C54:I57 C71:E74 C80:D83 C89:D92 D21:F21" name="Område1"/>
    <protectedRange sqref="D19:F20" name="Huvud_1"/>
  </protectedRanges>
  <mergeCells count="197">
    <mergeCell ref="H110:J110"/>
    <mergeCell ref="H111:J111"/>
    <mergeCell ref="B60:E60"/>
    <mergeCell ref="J66:K66"/>
    <mergeCell ref="J73:K73"/>
    <mergeCell ref="J74:K74"/>
    <mergeCell ref="C69:E69"/>
    <mergeCell ref="F62:I66"/>
    <mergeCell ref="J57:K57"/>
    <mergeCell ref="H113:J113"/>
    <mergeCell ref="C78:D78"/>
    <mergeCell ref="C113:G113"/>
    <mergeCell ref="J91:K91"/>
    <mergeCell ref="J92:K92"/>
    <mergeCell ref="G97:K97"/>
    <mergeCell ref="G98:K98"/>
    <mergeCell ref="G99:K99"/>
    <mergeCell ref="G96:K96"/>
    <mergeCell ref="H106:J106"/>
    <mergeCell ref="H108:J108"/>
    <mergeCell ref="C98:F98"/>
    <mergeCell ref="C112:G112"/>
    <mergeCell ref="C106:G106"/>
    <mergeCell ref="J82:K82"/>
    <mergeCell ref="J83:K83"/>
    <mergeCell ref="B86:E86"/>
    <mergeCell ref="C87:D87"/>
    <mergeCell ref="G100:K100"/>
    <mergeCell ref="J79:K79"/>
    <mergeCell ref="J80:K80"/>
    <mergeCell ref="J81:K81"/>
    <mergeCell ref="H107:J107"/>
    <mergeCell ref="H109:J109"/>
    <mergeCell ref="H151:J151"/>
    <mergeCell ref="H152:J152"/>
    <mergeCell ref="C149:G149"/>
    <mergeCell ref="H142:J142"/>
    <mergeCell ref="H144:J144"/>
    <mergeCell ref="H145:J145"/>
    <mergeCell ref="H146:J146"/>
    <mergeCell ref="H147:J147"/>
    <mergeCell ref="C108:G108"/>
    <mergeCell ref="C109:G109"/>
    <mergeCell ref="C124:G124"/>
    <mergeCell ref="C146:G146"/>
    <mergeCell ref="C147:G147"/>
    <mergeCell ref="H114:J114"/>
    <mergeCell ref="H115:J115"/>
    <mergeCell ref="C118:G118"/>
    <mergeCell ref="C119:G119"/>
    <mergeCell ref="C120:G120"/>
    <mergeCell ref="C114:G114"/>
    <mergeCell ref="C115:G115"/>
    <mergeCell ref="H130:J130"/>
    <mergeCell ref="H131:J131"/>
    <mergeCell ref="H128:J128"/>
    <mergeCell ref="H129:J129"/>
    <mergeCell ref="I7:J7"/>
    <mergeCell ref="I8:J8"/>
    <mergeCell ref="I9:J9"/>
    <mergeCell ref="I10:J10"/>
    <mergeCell ref="I11:J11"/>
    <mergeCell ref="H150:J150"/>
    <mergeCell ref="J88:K88"/>
    <mergeCell ref="J89:K89"/>
    <mergeCell ref="J90:K90"/>
    <mergeCell ref="J70:K70"/>
    <mergeCell ref="J71:K71"/>
    <mergeCell ref="J72:K72"/>
    <mergeCell ref="C52:I52"/>
    <mergeCell ref="J65:K65"/>
    <mergeCell ref="C126:G126"/>
    <mergeCell ref="C132:G132"/>
    <mergeCell ref="C133:G133"/>
    <mergeCell ref="C131:G131"/>
    <mergeCell ref="C130:G130"/>
    <mergeCell ref="C123:G123"/>
    <mergeCell ref="C128:G128"/>
    <mergeCell ref="C110:G110"/>
    <mergeCell ref="C111:G111"/>
    <mergeCell ref="C107:G107"/>
    <mergeCell ref="H136:J136"/>
    <mergeCell ref="H137:J137"/>
    <mergeCell ref="H138:J138"/>
    <mergeCell ref="H127:J127"/>
    <mergeCell ref="H149:J149"/>
    <mergeCell ref="H148:J148"/>
    <mergeCell ref="H139:J139"/>
    <mergeCell ref="H140:J140"/>
    <mergeCell ref="H141:J141"/>
    <mergeCell ref="J2:L2"/>
    <mergeCell ref="J3:L3"/>
    <mergeCell ref="J4:L4"/>
    <mergeCell ref="C97:F97"/>
    <mergeCell ref="C99:F99"/>
    <mergeCell ref="C100:F100"/>
    <mergeCell ref="C96:F96"/>
    <mergeCell ref="D7:F7"/>
    <mergeCell ref="D8:F8"/>
    <mergeCell ref="D9:F9"/>
    <mergeCell ref="D10:F10"/>
    <mergeCell ref="D11:F11"/>
    <mergeCell ref="D12:F12"/>
    <mergeCell ref="B24:E24"/>
    <mergeCell ref="B51:E51"/>
    <mergeCell ref="B42:E42"/>
    <mergeCell ref="J36:K36"/>
    <mergeCell ref="J53:K53"/>
    <mergeCell ref="J54:K54"/>
    <mergeCell ref="J55:K55"/>
    <mergeCell ref="J62:K62"/>
    <mergeCell ref="J63:K63"/>
    <mergeCell ref="J64:K64"/>
    <mergeCell ref="B77:E77"/>
    <mergeCell ref="D13:F13"/>
    <mergeCell ref="D14:F14"/>
    <mergeCell ref="D15:F15"/>
    <mergeCell ref="D16:F18"/>
    <mergeCell ref="B33:E33"/>
    <mergeCell ref="J44:K44"/>
    <mergeCell ref="J45:K45"/>
    <mergeCell ref="C43:I43"/>
    <mergeCell ref="B68:E68"/>
    <mergeCell ref="C34:I34"/>
    <mergeCell ref="J35:K35"/>
    <mergeCell ref="J26:K26"/>
    <mergeCell ref="J27:K27"/>
    <mergeCell ref="J28:K28"/>
    <mergeCell ref="J29:K29"/>
    <mergeCell ref="J30:K30"/>
    <mergeCell ref="C25:I25"/>
    <mergeCell ref="B19:C19"/>
    <mergeCell ref="D19:F19"/>
    <mergeCell ref="B20:C20"/>
    <mergeCell ref="D20:F20"/>
    <mergeCell ref="H13:L20"/>
    <mergeCell ref="C61:E61"/>
    <mergeCell ref="J47:K47"/>
    <mergeCell ref="J48:K48"/>
    <mergeCell ref="J56:K56"/>
    <mergeCell ref="G161:H161"/>
    <mergeCell ref="I163:J163"/>
    <mergeCell ref="I164:J164"/>
    <mergeCell ref="I165:J165"/>
    <mergeCell ref="F157:G159"/>
    <mergeCell ref="D157:E159"/>
    <mergeCell ref="H112:J112"/>
    <mergeCell ref="C153:G153"/>
    <mergeCell ref="C154:G154"/>
    <mergeCell ref="C152:G152"/>
    <mergeCell ref="C135:G135"/>
    <mergeCell ref="C136:G136"/>
    <mergeCell ref="C137:G137"/>
    <mergeCell ref="C138:G138"/>
    <mergeCell ref="C139:G139"/>
    <mergeCell ref="C148:G148"/>
    <mergeCell ref="C143:G143"/>
    <mergeCell ref="C151:G151"/>
    <mergeCell ref="C150:G150"/>
    <mergeCell ref="H153:J153"/>
    <mergeCell ref="C116:G116"/>
    <mergeCell ref="C117:G117"/>
    <mergeCell ref="C127:G127"/>
    <mergeCell ref="C144:G144"/>
    <mergeCell ref="C145:G145"/>
    <mergeCell ref="C129:G129"/>
    <mergeCell ref="C134:G134"/>
    <mergeCell ref="C140:G140"/>
    <mergeCell ref="C141:G141"/>
    <mergeCell ref="C142:G142"/>
    <mergeCell ref="C121:G121"/>
    <mergeCell ref="C122:G122"/>
    <mergeCell ref="C125:G125"/>
    <mergeCell ref="H123:J123"/>
    <mergeCell ref="H124:J124"/>
    <mergeCell ref="H143:J143"/>
    <mergeCell ref="I166:J166"/>
    <mergeCell ref="I167:J167"/>
    <mergeCell ref="I168:J168"/>
    <mergeCell ref="J37:K37"/>
    <mergeCell ref="J38:K38"/>
    <mergeCell ref="J39:K39"/>
    <mergeCell ref="J46:K46"/>
    <mergeCell ref="H154:J154"/>
    <mergeCell ref="H116:J116"/>
    <mergeCell ref="H117:J117"/>
    <mergeCell ref="H118:J118"/>
    <mergeCell ref="H119:J119"/>
    <mergeCell ref="H120:J120"/>
    <mergeCell ref="H121:J121"/>
    <mergeCell ref="H122:J122"/>
    <mergeCell ref="H125:J125"/>
    <mergeCell ref="H126:J126"/>
    <mergeCell ref="H132:J132"/>
    <mergeCell ref="H133:J133"/>
    <mergeCell ref="H134:J134"/>
    <mergeCell ref="H135:J135"/>
  </mergeCells>
  <conditionalFormatting sqref="E27:E30 J2:J4 H27:I30 B97:B100 B109:B154 B107">
    <cfRule type="containsBlanks" dxfId="191" priority="594">
      <formula>LEN(TRIM(B2))=0</formula>
    </cfRule>
  </conditionalFormatting>
  <conditionalFormatting sqref="M12">
    <cfRule type="expression" dxfId="190" priority="601">
      <formula>IF(M12="Kan ej leverera","Sant","Falskt")</formula>
    </cfRule>
  </conditionalFormatting>
  <conditionalFormatting sqref="D7:D16">
    <cfRule type="containsBlanks" dxfId="189" priority="609">
      <formula>LEN(TRIM(D7))=0</formula>
    </cfRule>
  </conditionalFormatting>
  <conditionalFormatting sqref="M12">
    <cfRule type="expression" dxfId="188" priority="620">
      <formula>IF(#REF!="Kan ej leverera","Sant","Falskt")</formula>
    </cfRule>
  </conditionalFormatting>
  <conditionalFormatting sqref="H13">
    <cfRule type="containsBlanks" dxfId="187" priority="592">
      <formula>LEN(TRIM(H13))=0</formula>
    </cfRule>
  </conditionalFormatting>
  <conditionalFormatting sqref="F157:G159">
    <cfRule type="beginsWith" dxfId="186" priority="590" operator="beginsWith" text="Två eller ">
      <formula>LEFT(F157,LEN("Två eller "))="Två eller "</formula>
    </cfRule>
  </conditionalFormatting>
  <conditionalFormatting sqref="I7:I11">
    <cfRule type="beginsWith" dxfId="185" priority="589" operator="beginsWith" text="Två eller">
      <formula>LEFT(I7,LEN("Två eller"))="Två eller"</formula>
    </cfRule>
  </conditionalFormatting>
  <conditionalFormatting sqref="I7:I11">
    <cfRule type="expression" dxfId="184" priority="628">
      <formula>IF(#REF!="Kan ej leverera","Sant","Falskt")</formula>
    </cfRule>
  </conditionalFormatting>
  <conditionalFormatting sqref="H27:H30">
    <cfRule type="containsBlanks" dxfId="183" priority="530">
      <formula>LEN(TRIM(H27))=0</formula>
    </cfRule>
  </conditionalFormatting>
  <conditionalFormatting sqref="F27:F30">
    <cfRule type="containsBlanks" dxfId="182" priority="400">
      <formula>LEN(TRIM(F27))=0</formula>
    </cfRule>
  </conditionalFormatting>
  <conditionalFormatting sqref="C27:C30">
    <cfRule type="containsBlanks" dxfId="181" priority="407">
      <formula>LEN(TRIM(C27))=0</formula>
    </cfRule>
  </conditionalFormatting>
  <conditionalFormatting sqref="C27:C30">
    <cfRule type="containsBlanks" dxfId="180" priority="404">
      <formula>LEN(TRIM(C27))=0</formula>
    </cfRule>
  </conditionalFormatting>
  <conditionalFormatting sqref="C27:C30">
    <cfRule type="containsBlanks" dxfId="179" priority="401">
      <formula>LEN(TRIM(C27))=0</formula>
    </cfRule>
  </conditionalFormatting>
  <conditionalFormatting sqref="H36:H39">
    <cfRule type="containsBlanks" dxfId="178" priority="204">
      <formula>LEN(TRIM(H36))=0</formula>
    </cfRule>
  </conditionalFormatting>
  <conditionalFormatting sqref="I28">
    <cfRule type="containsBlanks" dxfId="177" priority="223">
      <formula>LEN(TRIM(I28))=0</formula>
    </cfRule>
  </conditionalFormatting>
  <conditionalFormatting sqref="I36">
    <cfRule type="containsBlanks" dxfId="176" priority="199">
      <formula>LEN(TRIM(I36))=0</formula>
    </cfRule>
  </conditionalFormatting>
  <conditionalFormatting sqref="G38">
    <cfRule type="containsBlanks" dxfId="175" priority="201">
      <formula>LEN(TRIM(G38))=0</formula>
    </cfRule>
  </conditionalFormatting>
  <conditionalFormatting sqref="H36:H39">
    <cfRule type="containsBlanks" dxfId="174" priority="213">
      <formula>LEN(TRIM(H36))=0</formula>
    </cfRule>
  </conditionalFormatting>
  <conditionalFormatting sqref="F36:F39">
    <cfRule type="containsBlanks" dxfId="173" priority="207">
      <formula>LEN(TRIM(F36))=0</formula>
    </cfRule>
  </conditionalFormatting>
  <conditionalFormatting sqref="I36">
    <cfRule type="containsBlanks" dxfId="172" priority="197">
      <formula>LEN(TRIM(I36))=0</formula>
    </cfRule>
  </conditionalFormatting>
  <conditionalFormatting sqref="E36:F39">
    <cfRule type="containsBlanks" dxfId="171" priority="206">
      <formula>LEN(TRIM(E36))=0</formula>
    </cfRule>
  </conditionalFormatting>
  <conditionalFormatting sqref="G37">
    <cfRule type="containsBlanks" dxfId="170" priority="202">
      <formula>LEN(TRIM(G37))=0</formula>
    </cfRule>
  </conditionalFormatting>
  <conditionalFormatting sqref="I36">
    <cfRule type="containsBlanks" dxfId="169" priority="198">
      <formula>LEN(TRIM(I36))=0</formula>
    </cfRule>
  </conditionalFormatting>
  <conditionalFormatting sqref="I30">
    <cfRule type="containsBlanks" dxfId="168" priority="215">
      <formula>LEN(TRIM(I30))=0</formula>
    </cfRule>
  </conditionalFormatting>
  <conditionalFormatting sqref="E36:E39 H36:I39">
    <cfRule type="containsBlanks" dxfId="167" priority="214">
      <formula>LEN(TRIM(E36))=0</formula>
    </cfRule>
  </conditionalFormatting>
  <conditionalFormatting sqref="I28">
    <cfRule type="containsBlanks" dxfId="166" priority="222">
      <formula>LEN(TRIM(I28))=0</formula>
    </cfRule>
  </conditionalFormatting>
  <conditionalFormatting sqref="H36:H39">
    <cfRule type="containsBlanks" dxfId="165" priority="205">
      <formula>LEN(TRIM(H36))=0</formula>
    </cfRule>
  </conditionalFormatting>
  <conditionalFormatting sqref="C36:C39">
    <cfRule type="containsBlanks" dxfId="164" priority="211">
      <formula>LEN(TRIM(C36))=0</formula>
    </cfRule>
  </conditionalFormatting>
  <conditionalFormatting sqref="C36:C39">
    <cfRule type="containsBlanks" dxfId="163" priority="210">
      <formula>LEN(TRIM(C36))=0</formula>
    </cfRule>
  </conditionalFormatting>
  <conditionalFormatting sqref="G36">
    <cfRule type="containsBlanks" dxfId="162" priority="203">
      <formula>LEN(TRIM(G36))=0</formula>
    </cfRule>
  </conditionalFormatting>
  <conditionalFormatting sqref="G39">
    <cfRule type="containsBlanks" dxfId="161" priority="200">
      <formula>LEN(TRIM(G39))=0</formula>
    </cfRule>
  </conditionalFormatting>
  <conditionalFormatting sqref="I37">
    <cfRule type="containsBlanks" dxfId="160" priority="196">
      <formula>LEN(TRIM(I37))=0</formula>
    </cfRule>
  </conditionalFormatting>
  <conditionalFormatting sqref="I37">
    <cfRule type="containsBlanks" dxfId="159" priority="195">
      <formula>LEN(TRIM(I37))=0</formula>
    </cfRule>
  </conditionalFormatting>
  <conditionalFormatting sqref="I37">
    <cfRule type="containsBlanks" dxfId="158" priority="194">
      <formula>LEN(TRIM(I37))=0</formula>
    </cfRule>
  </conditionalFormatting>
  <conditionalFormatting sqref="I27">
    <cfRule type="containsBlanks" dxfId="157" priority="224">
      <formula>LEN(TRIM(I27))=0</formula>
    </cfRule>
  </conditionalFormatting>
  <conditionalFormatting sqref="I28">
    <cfRule type="containsBlanks" dxfId="156" priority="221">
      <formula>LEN(TRIM(I28))=0</formula>
    </cfRule>
  </conditionalFormatting>
  <conditionalFormatting sqref="I29">
    <cfRule type="containsBlanks" dxfId="155" priority="219">
      <formula>LEN(TRIM(I29))=0</formula>
    </cfRule>
  </conditionalFormatting>
  <conditionalFormatting sqref="I29">
    <cfRule type="containsBlanks" dxfId="154" priority="218">
      <formula>LEN(TRIM(I29))=0</formula>
    </cfRule>
  </conditionalFormatting>
  <conditionalFormatting sqref="I38">
    <cfRule type="containsBlanks" dxfId="153" priority="191">
      <formula>LEN(TRIM(I38))=0</formula>
    </cfRule>
  </conditionalFormatting>
  <conditionalFormatting sqref="C36:C39">
    <cfRule type="containsBlanks" dxfId="152" priority="212">
      <formula>LEN(TRIM(C36))=0</formula>
    </cfRule>
  </conditionalFormatting>
  <conditionalFormatting sqref="F36:F39">
    <cfRule type="containsBlanks" dxfId="151" priority="209">
      <formula>LEN(TRIM(F36))=0</formula>
    </cfRule>
  </conditionalFormatting>
  <conditionalFormatting sqref="I38">
    <cfRule type="containsBlanks" dxfId="150" priority="193">
      <formula>LEN(TRIM(I38))=0</formula>
    </cfRule>
  </conditionalFormatting>
  <conditionalFormatting sqref="I38">
    <cfRule type="containsBlanks" dxfId="149" priority="192">
      <formula>LEN(TRIM(I38))=0</formula>
    </cfRule>
  </conditionalFormatting>
  <conditionalFormatting sqref="D80:D83">
    <cfRule type="containsBlanks" dxfId="148" priority="242">
      <formula>LEN(TRIM(D80))=0</formula>
    </cfRule>
  </conditionalFormatting>
  <conditionalFormatting sqref="D27:D30">
    <cfRule type="containsBlanks" dxfId="147" priority="235">
      <formula>LEN(TRIM(D27))=0</formula>
    </cfRule>
  </conditionalFormatting>
  <conditionalFormatting sqref="F27:F30">
    <cfRule type="containsBlanks" dxfId="146" priority="234">
      <formula>LEN(TRIM(F27))=0</formula>
    </cfRule>
  </conditionalFormatting>
  <conditionalFormatting sqref="E27:F30">
    <cfRule type="containsBlanks" dxfId="145" priority="233">
      <formula>LEN(TRIM(E27))=0</formula>
    </cfRule>
  </conditionalFormatting>
  <conditionalFormatting sqref="H27:H30">
    <cfRule type="containsBlanks" dxfId="144" priority="232">
      <formula>LEN(TRIM(H27))=0</formula>
    </cfRule>
  </conditionalFormatting>
  <conditionalFormatting sqref="H27:H30">
    <cfRule type="containsBlanks" dxfId="143" priority="231">
      <formula>LEN(TRIM(H27))=0</formula>
    </cfRule>
  </conditionalFormatting>
  <conditionalFormatting sqref="G27">
    <cfRule type="containsBlanks" dxfId="142" priority="230">
      <formula>LEN(TRIM(G27))=0</formula>
    </cfRule>
  </conditionalFormatting>
  <conditionalFormatting sqref="G28">
    <cfRule type="containsBlanks" dxfId="141" priority="229">
      <formula>LEN(TRIM(G28))=0</formula>
    </cfRule>
  </conditionalFormatting>
  <conditionalFormatting sqref="G29">
    <cfRule type="containsBlanks" dxfId="140" priority="228">
      <formula>LEN(TRIM(G29))=0</formula>
    </cfRule>
  </conditionalFormatting>
  <conditionalFormatting sqref="G30">
    <cfRule type="containsBlanks" dxfId="139" priority="227">
      <formula>LEN(TRIM(G30))=0</formula>
    </cfRule>
  </conditionalFormatting>
  <conditionalFormatting sqref="I27">
    <cfRule type="containsBlanks" dxfId="138" priority="226">
      <formula>LEN(TRIM(I27))=0</formula>
    </cfRule>
  </conditionalFormatting>
  <conditionalFormatting sqref="I27">
    <cfRule type="containsBlanks" dxfId="137" priority="225">
      <formula>LEN(TRIM(I27))=0</formula>
    </cfRule>
  </conditionalFormatting>
  <conditionalFormatting sqref="I29">
    <cfRule type="containsBlanks" dxfId="136" priority="220">
      <formula>LEN(TRIM(I29))=0</formula>
    </cfRule>
  </conditionalFormatting>
  <conditionalFormatting sqref="I30">
    <cfRule type="containsBlanks" dxfId="135" priority="217">
      <formula>LEN(TRIM(I30))=0</formula>
    </cfRule>
  </conditionalFormatting>
  <conditionalFormatting sqref="I30">
    <cfRule type="containsBlanks" dxfId="134" priority="216">
      <formula>LEN(TRIM(I30))=0</formula>
    </cfRule>
  </conditionalFormatting>
  <conditionalFormatting sqref="I39">
    <cfRule type="containsBlanks" dxfId="133" priority="190">
      <formula>LEN(TRIM(I39))=0</formula>
    </cfRule>
  </conditionalFormatting>
  <conditionalFormatting sqref="I39">
    <cfRule type="containsBlanks" dxfId="132" priority="189">
      <formula>LEN(TRIM(I39))=0</formula>
    </cfRule>
  </conditionalFormatting>
  <conditionalFormatting sqref="I39">
    <cfRule type="containsBlanks" dxfId="131" priority="188">
      <formula>LEN(TRIM(I39))=0</formula>
    </cfRule>
  </conditionalFormatting>
  <conditionalFormatting sqref="E45:E48 H45:I48">
    <cfRule type="containsBlanks" dxfId="130" priority="187">
      <formula>LEN(TRIM(E45))=0</formula>
    </cfRule>
  </conditionalFormatting>
  <conditionalFormatting sqref="H45:H48">
    <cfRule type="containsBlanks" dxfId="129" priority="186">
      <formula>LEN(TRIM(H45))=0</formula>
    </cfRule>
  </conditionalFormatting>
  <conditionalFormatting sqref="F45:F48">
    <cfRule type="containsBlanks" dxfId="128" priority="182">
      <formula>LEN(TRIM(F45))=0</formula>
    </cfRule>
  </conditionalFormatting>
  <conditionalFormatting sqref="C45:C48">
    <cfRule type="containsBlanks" dxfId="127" priority="185">
      <formula>LEN(TRIM(C45))=0</formula>
    </cfRule>
  </conditionalFormatting>
  <conditionalFormatting sqref="C45:C48">
    <cfRule type="containsBlanks" dxfId="126" priority="184">
      <formula>LEN(TRIM(C45))=0</formula>
    </cfRule>
  </conditionalFormatting>
  <conditionalFormatting sqref="C45:C48">
    <cfRule type="containsBlanks" dxfId="125" priority="183">
      <formula>LEN(TRIM(C45))=0</formula>
    </cfRule>
  </conditionalFormatting>
  <conditionalFormatting sqref="G45">
    <cfRule type="containsBlanks" dxfId="124" priority="176">
      <formula>LEN(TRIM(G45))=0</formula>
    </cfRule>
  </conditionalFormatting>
  <conditionalFormatting sqref="F45:F48">
    <cfRule type="containsBlanks" dxfId="123" priority="180">
      <formula>LEN(TRIM(F45))=0</formula>
    </cfRule>
  </conditionalFormatting>
  <conditionalFormatting sqref="E45:F48">
    <cfRule type="containsBlanks" dxfId="122" priority="179">
      <formula>LEN(TRIM(E45))=0</formula>
    </cfRule>
  </conditionalFormatting>
  <conditionalFormatting sqref="H45:H48">
    <cfRule type="containsBlanks" dxfId="121" priority="178">
      <formula>LEN(TRIM(H45))=0</formula>
    </cfRule>
  </conditionalFormatting>
  <conditionalFormatting sqref="H45:H48">
    <cfRule type="containsBlanks" dxfId="120" priority="177">
      <formula>LEN(TRIM(H45))=0</formula>
    </cfRule>
  </conditionalFormatting>
  <conditionalFormatting sqref="G46">
    <cfRule type="containsBlanks" dxfId="119" priority="175">
      <formula>LEN(TRIM(G46))=0</formula>
    </cfRule>
  </conditionalFormatting>
  <conditionalFormatting sqref="G47">
    <cfRule type="containsBlanks" dxfId="118" priority="174">
      <formula>LEN(TRIM(G47))=0</formula>
    </cfRule>
  </conditionalFormatting>
  <conditionalFormatting sqref="G48">
    <cfRule type="containsBlanks" dxfId="117" priority="173">
      <formula>LEN(TRIM(G48))=0</formula>
    </cfRule>
  </conditionalFormatting>
  <conditionalFormatting sqref="I45">
    <cfRule type="containsBlanks" dxfId="116" priority="172">
      <formula>LEN(TRIM(I45))=0</formula>
    </cfRule>
  </conditionalFormatting>
  <conditionalFormatting sqref="I45">
    <cfRule type="containsBlanks" dxfId="115" priority="171">
      <formula>LEN(TRIM(I45))=0</formula>
    </cfRule>
  </conditionalFormatting>
  <conditionalFormatting sqref="I45">
    <cfRule type="containsBlanks" dxfId="114" priority="170">
      <formula>LEN(TRIM(I45))=0</formula>
    </cfRule>
  </conditionalFormatting>
  <conditionalFormatting sqref="I46">
    <cfRule type="containsBlanks" dxfId="113" priority="169">
      <formula>LEN(TRIM(I46))=0</formula>
    </cfRule>
  </conditionalFormatting>
  <conditionalFormatting sqref="I46">
    <cfRule type="containsBlanks" dxfId="112" priority="168">
      <formula>LEN(TRIM(I46))=0</formula>
    </cfRule>
  </conditionalFormatting>
  <conditionalFormatting sqref="I46">
    <cfRule type="containsBlanks" dxfId="111" priority="167">
      <formula>LEN(TRIM(I46))=0</formula>
    </cfRule>
  </conditionalFormatting>
  <conditionalFormatting sqref="I47">
    <cfRule type="containsBlanks" dxfId="110" priority="166">
      <formula>LEN(TRIM(I47))=0</formula>
    </cfRule>
  </conditionalFormatting>
  <conditionalFormatting sqref="I47">
    <cfRule type="containsBlanks" dxfId="109" priority="165">
      <formula>LEN(TRIM(I47))=0</formula>
    </cfRule>
  </conditionalFormatting>
  <conditionalFormatting sqref="I47">
    <cfRule type="containsBlanks" dxfId="108" priority="164">
      <formula>LEN(TRIM(I47))=0</formula>
    </cfRule>
  </conditionalFormatting>
  <conditionalFormatting sqref="I48">
    <cfRule type="containsBlanks" dxfId="107" priority="163">
      <formula>LEN(TRIM(I48))=0</formula>
    </cfRule>
  </conditionalFormatting>
  <conditionalFormatting sqref="I48">
    <cfRule type="containsBlanks" dxfId="106" priority="162">
      <formula>LEN(TRIM(I48))=0</formula>
    </cfRule>
  </conditionalFormatting>
  <conditionalFormatting sqref="I48">
    <cfRule type="containsBlanks" dxfId="105" priority="161">
      <formula>LEN(TRIM(I48))=0</formula>
    </cfRule>
  </conditionalFormatting>
  <conditionalFormatting sqref="E54:E57 H54:I57">
    <cfRule type="containsBlanks" dxfId="104" priority="160">
      <formula>LEN(TRIM(E54))=0</formula>
    </cfRule>
  </conditionalFormatting>
  <conditionalFormatting sqref="H54:H57">
    <cfRule type="containsBlanks" dxfId="103" priority="159">
      <formula>LEN(TRIM(H54))=0</formula>
    </cfRule>
  </conditionalFormatting>
  <conditionalFormatting sqref="F54:F57">
    <cfRule type="containsBlanks" dxfId="102" priority="155">
      <formula>LEN(TRIM(F54))=0</formula>
    </cfRule>
  </conditionalFormatting>
  <conditionalFormatting sqref="H54:H57">
    <cfRule type="containsBlanks" dxfId="101" priority="150">
      <formula>LEN(TRIM(H54))=0</formula>
    </cfRule>
  </conditionalFormatting>
  <conditionalFormatting sqref="F54:F57">
    <cfRule type="containsBlanks" dxfId="100" priority="153">
      <formula>LEN(TRIM(F54))=0</formula>
    </cfRule>
  </conditionalFormatting>
  <conditionalFormatting sqref="E54:F57">
    <cfRule type="containsBlanks" dxfId="99" priority="152">
      <formula>LEN(TRIM(E54))=0</formula>
    </cfRule>
  </conditionalFormatting>
  <conditionalFormatting sqref="H54:H57">
    <cfRule type="containsBlanks" dxfId="98" priority="151">
      <formula>LEN(TRIM(H54))=0</formula>
    </cfRule>
  </conditionalFormatting>
  <conditionalFormatting sqref="G54">
    <cfRule type="containsBlanks" dxfId="97" priority="149">
      <formula>LEN(TRIM(G54))=0</formula>
    </cfRule>
  </conditionalFormatting>
  <conditionalFormatting sqref="G55">
    <cfRule type="containsBlanks" dxfId="96" priority="148">
      <formula>LEN(TRIM(G55))=0</formula>
    </cfRule>
  </conditionalFormatting>
  <conditionalFormatting sqref="G56">
    <cfRule type="containsBlanks" dxfId="95" priority="147">
      <formula>LEN(TRIM(G56))=0</formula>
    </cfRule>
  </conditionalFormatting>
  <conditionalFormatting sqref="G57">
    <cfRule type="containsBlanks" dxfId="94" priority="146">
      <formula>LEN(TRIM(G57))=0</formula>
    </cfRule>
  </conditionalFormatting>
  <conditionalFormatting sqref="I54">
    <cfRule type="containsBlanks" dxfId="93" priority="145">
      <formula>LEN(TRIM(I54))=0</formula>
    </cfRule>
  </conditionalFormatting>
  <conditionalFormatting sqref="I54">
    <cfRule type="containsBlanks" dxfId="92" priority="144">
      <formula>LEN(TRIM(I54))=0</formula>
    </cfRule>
  </conditionalFormatting>
  <conditionalFormatting sqref="I54">
    <cfRule type="containsBlanks" dxfId="91" priority="143">
      <formula>LEN(TRIM(I54))=0</formula>
    </cfRule>
  </conditionalFormatting>
  <conditionalFormatting sqref="I55">
    <cfRule type="containsBlanks" dxfId="90" priority="142">
      <formula>LEN(TRIM(I55))=0</formula>
    </cfRule>
  </conditionalFormatting>
  <conditionalFormatting sqref="I55">
    <cfRule type="containsBlanks" dxfId="89" priority="141">
      <formula>LEN(TRIM(I55))=0</formula>
    </cfRule>
  </conditionalFormatting>
  <conditionalFormatting sqref="I55">
    <cfRule type="containsBlanks" dxfId="88" priority="140">
      <formula>LEN(TRIM(I55))=0</formula>
    </cfRule>
  </conditionalFormatting>
  <conditionalFormatting sqref="I56">
    <cfRule type="containsBlanks" dxfId="87" priority="139">
      <formula>LEN(TRIM(I56))=0</formula>
    </cfRule>
  </conditionalFormatting>
  <conditionalFormatting sqref="I56">
    <cfRule type="containsBlanks" dxfId="86" priority="138">
      <formula>LEN(TRIM(I56))=0</formula>
    </cfRule>
  </conditionalFormatting>
  <conditionalFormatting sqref="I56">
    <cfRule type="containsBlanks" dxfId="85" priority="137">
      <formula>LEN(TRIM(I56))=0</formula>
    </cfRule>
  </conditionalFormatting>
  <conditionalFormatting sqref="I57">
    <cfRule type="containsBlanks" dxfId="84" priority="136">
      <formula>LEN(TRIM(I57))=0</formula>
    </cfRule>
  </conditionalFormatting>
  <conditionalFormatting sqref="I57">
    <cfRule type="containsBlanks" dxfId="83" priority="135">
      <formula>LEN(TRIM(I57))=0</formula>
    </cfRule>
  </conditionalFormatting>
  <conditionalFormatting sqref="I57">
    <cfRule type="containsBlanks" dxfId="82" priority="134">
      <formula>LEN(TRIM(I57))=0</formula>
    </cfRule>
  </conditionalFormatting>
  <conditionalFormatting sqref="C54:C57">
    <cfRule type="containsBlanks" dxfId="81" priority="133">
      <formula>LEN(TRIM(C54))=0</formula>
    </cfRule>
  </conditionalFormatting>
  <conditionalFormatting sqref="C54:C57">
    <cfRule type="containsBlanks" dxfId="80" priority="132">
      <formula>LEN(TRIM(C54))=0</formula>
    </cfRule>
  </conditionalFormatting>
  <conditionalFormatting sqref="C54:C57">
    <cfRule type="containsBlanks" dxfId="79" priority="131">
      <formula>LEN(TRIM(C54))=0</formula>
    </cfRule>
  </conditionalFormatting>
  <conditionalFormatting sqref="C71:C74">
    <cfRule type="containsBlanks" dxfId="78" priority="106">
      <formula>LEN(TRIM(C71))=0</formula>
    </cfRule>
  </conditionalFormatting>
  <conditionalFormatting sqref="C71:C74">
    <cfRule type="containsBlanks" dxfId="77" priority="105">
      <formula>LEN(TRIM(C71))=0</formula>
    </cfRule>
  </conditionalFormatting>
  <conditionalFormatting sqref="C71:C74">
    <cfRule type="containsBlanks" dxfId="76" priority="104">
      <formula>LEN(TRIM(C71))=0</formula>
    </cfRule>
  </conditionalFormatting>
  <conditionalFormatting sqref="E71:E74">
    <cfRule type="containsBlanks" dxfId="75" priority="103">
      <formula>LEN(TRIM(E71))=0</formula>
    </cfRule>
  </conditionalFormatting>
  <conditionalFormatting sqref="E71">
    <cfRule type="containsBlanks" dxfId="74" priority="102">
      <formula>LEN(TRIM(E71))=0</formula>
    </cfRule>
  </conditionalFormatting>
  <conditionalFormatting sqref="E71">
    <cfRule type="containsBlanks" dxfId="73" priority="101">
      <formula>LEN(TRIM(E71))=0</formula>
    </cfRule>
  </conditionalFormatting>
  <conditionalFormatting sqref="E71">
    <cfRule type="containsBlanks" dxfId="72" priority="100">
      <formula>LEN(TRIM(E71))=0</formula>
    </cfRule>
  </conditionalFormatting>
  <conditionalFormatting sqref="E72">
    <cfRule type="containsBlanks" dxfId="71" priority="99">
      <formula>LEN(TRIM(E72))=0</formula>
    </cfRule>
  </conditionalFormatting>
  <conditionalFormatting sqref="E72">
    <cfRule type="containsBlanks" dxfId="70" priority="98">
      <formula>LEN(TRIM(E72))=0</formula>
    </cfRule>
  </conditionalFormatting>
  <conditionalFormatting sqref="E72">
    <cfRule type="containsBlanks" dxfId="69" priority="97">
      <formula>LEN(TRIM(E72))=0</formula>
    </cfRule>
  </conditionalFormatting>
  <conditionalFormatting sqref="E73">
    <cfRule type="containsBlanks" dxfId="68" priority="96">
      <formula>LEN(TRIM(E73))=0</formula>
    </cfRule>
  </conditionalFormatting>
  <conditionalFormatting sqref="E73">
    <cfRule type="containsBlanks" dxfId="67" priority="95">
      <formula>LEN(TRIM(E73))=0</formula>
    </cfRule>
  </conditionalFormatting>
  <conditionalFormatting sqref="E73">
    <cfRule type="containsBlanks" dxfId="66" priority="94">
      <formula>LEN(TRIM(E73))=0</formula>
    </cfRule>
  </conditionalFormatting>
  <conditionalFormatting sqref="E74">
    <cfRule type="containsBlanks" dxfId="65" priority="93">
      <formula>LEN(TRIM(E74))=0</formula>
    </cfRule>
  </conditionalFormatting>
  <conditionalFormatting sqref="E74">
    <cfRule type="containsBlanks" dxfId="64" priority="92">
      <formula>LEN(TRIM(E74))=0</formula>
    </cfRule>
  </conditionalFormatting>
  <conditionalFormatting sqref="E74">
    <cfRule type="containsBlanks" dxfId="63" priority="91">
      <formula>LEN(TRIM(E74))=0</formula>
    </cfRule>
  </conditionalFormatting>
  <conditionalFormatting sqref="D80:D83">
    <cfRule type="containsBlanks" dxfId="62" priority="90">
      <formula>LEN(TRIM(D80))=0</formula>
    </cfRule>
  </conditionalFormatting>
  <conditionalFormatting sqref="D89:D92">
    <cfRule type="containsBlanks" dxfId="61" priority="86">
      <formula>LEN(TRIM(D89))=0</formula>
    </cfRule>
  </conditionalFormatting>
  <conditionalFormatting sqref="D89:D92">
    <cfRule type="containsBlanks" dxfId="60" priority="87">
      <formula>LEN(TRIM(D89))=0</formula>
    </cfRule>
  </conditionalFormatting>
  <conditionalFormatting sqref="C63:C66">
    <cfRule type="containsBlanks" dxfId="59" priority="60">
      <formula>LEN(TRIM(C63))=0</formula>
    </cfRule>
  </conditionalFormatting>
  <conditionalFormatting sqref="C63:C66">
    <cfRule type="containsBlanks" dxfId="58" priority="59">
      <formula>LEN(TRIM(C63))=0</formula>
    </cfRule>
  </conditionalFormatting>
  <conditionalFormatting sqref="C63:C66">
    <cfRule type="containsBlanks" dxfId="57" priority="58">
      <formula>LEN(TRIM(C63))=0</formula>
    </cfRule>
  </conditionalFormatting>
  <conditionalFormatting sqref="D63:D66">
    <cfRule type="containsBlanks" dxfId="56" priority="57">
      <formula>LEN(TRIM(D63))=0</formula>
    </cfRule>
  </conditionalFormatting>
  <conditionalFormatting sqref="D63:D66">
    <cfRule type="containsBlanks" dxfId="55" priority="56">
      <formula>LEN(TRIM(D63))=0</formula>
    </cfRule>
  </conditionalFormatting>
  <conditionalFormatting sqref="D63:D66">
    <cfRule type="containsBlanks" dxfId="54" priority="55">
      <formula>LEN(TRIM(D63))=0</formula>
    </cfRule>
  </conditionalFormatting>
  <conditionalFormatting sqref="E63">
    <cfRule type="containsBlanks" dxfId="53" priority="54">
      <formula>LEN(TRIM(E63))=0</formula>
    </cfRule>
  </conditionalFormatting>
  <conditionalFormatting sqref="E64">
    <cfRule type="containsBlanks" dxfId="52" priority="53">
      <formula>LEN(TRIM(E64))=0</formula>
    </cfRule>
  </conditionalFormatting>
  <conditionalFormatting sqref="E65">
    <cfRule type="containsBlanks" dxfId="51" priority="52">
      <formula>LEN(TRIM(E65))=0</formula>
    </cfRule>
  </conditionalFormatting>
  <conditionalFormatting sqref="E66">
    <cfRule type="containsBlanks" dxfId="50" priority="51">
      <formula>LEN(TRIM(E66))=0</formula>
    </cfRule>
  </conditionalFormatting>
  <conditionalFormatting sqref="D36:D39">
    <cfRule type="containsBlanks" dxfId="49" priority="50">
      <formula>LEN(TRIM(D36))=0</formula>
    </cfRule>
  </conditionalFormatting>
  <conditionalFormatting sqref="D45:D48">
    <cfRule type="containsBlanks" dxfId="48" priority="49">
      <formula>LEN(TRIM(D45))=0</formula>
    </cfRule>
  </conditionalFormatting>
  <conditionalFormatting sqref="D54:D57">
    <cfRule type="containsBlanks" dxfId="47" priority="48">
      <formula>LEN(TRIM(D54))=0</formula>
    </cfRule>
  </conditionalFormatting>
  <conditionalFormatting sqref="D71:D74">
    <cfRule type="containsBlanks" dxfId="46" priority="47">
      <formula>LEN(TRIM(D71))=0</formula>
    </cfRule>
  </conditionalFormatting>
  <conditionalFormatting sqref="C80:C83">
    <cfRule type="containsBlanks" dxfId="45" priority="46">
      <formula>LEN(TRIM(C80))=0</formula>
    </cfRule>
  </conditionalFormatting>
  <conditionalFormatting sqref="C89:C92">
    <cfRule type="containsBlanks" dxfId="44" priority="45">
      <formula>LEN(TRIM(C89))=0</formula>
    </cfRule>
  </conditionalFormatting>
  <conditionalFormatting sqref="B108">
    <cfRule type="containsBlanks" dxfId="43" priority="44">
      <formula>LEN(TRIM(B108))=0</formula>
    </cfRule>
  </conditionalFormatting>
  <conditionalFormatting sqref="B27:B30">
    <cfRule type="expression" dxfId="42" priority="40">
      <formula>IF($B$139&gt;201,,)</formula>
    </cfRule>
    <cfRule type="containsBlanks" dxfId="41" priority="43">
      <formula>LEN(TRIM(B27))=0</formula>
    </cfRule>
  </conditionalFormatting>
  <conditionalFormatting sqref="B27:B30">
    <cfRule type="containsBlanks" dxfId="40" priority="42">
      <formula>LEN(TRIM(B27))=0</formula>
    </cfRule>
  </conditionalFormatting>
  <conditionalFormatting sqref="B27:B30">
    <cfRule type="containsBlanks" dxfId="39" priority="41">
      <formula>LEN(TRIM(B27))=0</formula>
    </cfRule>
  </conditionalFormatting>
  <conditionalFormatting sqref="B27:B30">
    <cfRule type="expression" dxfId="38" priority="39">
      <formula>"OM($B$145&gt;200)"</formula>
    </cfRule>
  </conditionalFormatting>
  <conditionalFormatting sqref="B36:B39">
    <cfRule type="expression" dxfId="37" priority="35">
      <formula>IF($B$139&gt;201,,)</formula>
    </cfRule>
    <cfRule type="containsBlanks" dxfId="36" priority="38">
      <formula>LEN(TRIM(B36))=0</formula>
    </cfRule>
  </conditionalFormatting>
  <conditionalFormatting sqref="B36:B39">
    <cfRule type="containsBlanks" dxfId="35" priority="37">
      <formula>LEN(TRIM(B36))=0</formula>
    </cfRule>
  </conditionalFormatting>
  <conditionalFormatting sqref="B36:B39">
    <cfRule type="containsBlanks" dxfId="34" priority="36">
      <formula>LEN(TRIM(B36))=0</formula>
    </cfRule>
  </conditionalFormatting>
  <conditionalFormatting sqref="B36:B39">
    <cfRule type="expression" dxfId="33" priority="34">
      <formula>"OM($B$145&gt;200)"</formula>
    </cfRule>
  </conditionalFormatting>
  <conditionalFormatting sqref="B45:B48">
    <cfRule type="expression" dxfId="32" priority="30">
      <formula>IF($B$139&gt;201,,)</formula>
    </cfRule>
    <cfRule type="containsBlanks" dxfId="31" priority="33">
      <formula>LEN(TRIM(B45))=0</formula>
    </cfRule>
  </conditionalFormatting>
  <conditionalFormatting sqref="B45:B48">
    <cfRule type="containsBlanks" dxfId="30" priority="32">
      <formula>LEN(TRIM(B45))=0</formula>
    </cfRule>
  </conditionalFormatting>
  <conditionalFormatting sqref="B45:B48">
    <cfRule type="containsBlanks" dxfId="29" priority="31">
      <formula>LEN(TRIM(B45))=0</formula>
    </cfRule>
  </conditionalFormatting>
  <conditionalFormatting sqref="B45:B48">
    <cfRule type="expression" dxfId="28" priority="29">
      <formula>"OM($B$145&gt;200)"</formula>
    </cfRule>
  </conditionalFormatting>
  <conditionalFormatting sqref="B54:B57">
    <cfRule type="expression" dxfId="27" priority="25">
      <formula>IF($B$139&gt;201,,)</formula>
    </cfRule>
    <cfRule type="containsBlanks" dxfId="26" priority="28">
      <formula>LEN(TRIM(B54))=0</formula>
    </cfRule>
  </conditionalFormatting>
  <conditionalFormatting sqref="B54:B57">
    <cfRule type="containsBlanks" dxfId="25" priority="27">
      <formula>LEN(TRIM(B54))=0</formula>
    </cfRule>
  </conditionalFormatting>
  <conditionalFormatting sqref="B54:B57">
    <cfRule type="containsBlanks" dxfId="24" priority="26">
      <formula>LEN(TRIM(B54))=0</formula>
    </cfRule>
  </conditionalFormatting>
  <conditionalFormatting sqref="B54:B57">
    <cfRule type="expression" dxfId="23" priority="24">
      <formula>"OM($B$145&gt;200)"</formula>
    </cfRule>
  </conditionalFormatting>
  <conditionalFormatting sqref="B63:B66">
    <cfRule type="expression" dxfId="22" priority="20">
      <formula>IF($B$139&gt;201,,)</formula>
    </cfRule>
    <cfRule type="containsBlanks" dxfId="21" priority="23">
      <formula>LEN(TRIM(B63))=0</formula>
    </cfRule>
  </conditionalFormatting>
  <conditionalFormatting sqref="B63:B66">
    <cfRule type="containsBlanks" dxfId="20" priority="22">
      <formula>LEN(TRIM(B63))=0</formula>
    </cfRule>
  </conditionalFormatting>
  <conditionalFormatting sqref="B63:B66">
    <cfRule type="containsBlanks" dxfId="19" priority="21">
      <formula>LEN(TRIM(B63))=0</formula>
    </cfRule>
  </conditionalFormatting>
  <conditionalFormatting sqref="B63:B66">
    <cfRule type="expression" dxfId="18" priority="19">
      <formula>"OM($B$145&gt;200)"</formula>
    </cfRule>
  </conditionalFormatting>
  <conditionalFormatting sqref="B71:B74">
    <cfRule type="expression" dxfId="17" priority="15">
      <formula>IF($B$139&gt;201,,)</formula>
    </cfRule>
    <cfRule type="containsBlanks" dxfId="16" priority="18">
      <formula>LEN(TRIM(B71))=0</formula>
    </cfRule>
  </conditionalFormatting>
  <conditionalFormatting sqref="B71:B74">
    <cfRule type="containsBlanks" dxfId="15" priority="17">
      <formula>LEN(TRIM(B71))=0</formula>
    </cfRule>
  </conditionalFormatting>
  <conditionalFormatting sqref="B71:B74">
    <cfRule type="containsBlanks" dxfId="14" priority="16">
      <formula>LEN(TRIM(B71))=0</formula>
    </cfRule>
  </conditionalFormatting>
  <conditionalFormatting sqref="B71:B74">
    <cfRule type="expression" dxfId="13" priority="14">
      <formula>"OM($B$145&gt;200)"</formula>
    </cfRule>
  </conditionalFormatting>
  <conditionalFormatting sqref="B80:B83">
    <cfRule type="expression" dxfId="12" priority="10">
      <formula>IF($B$139&gt;201,,)</formula>
    </cfRule>
    <cfRule type="containsBlanks" dxfId="11" priority="13">
      <formula>LEN(TRIM(B80))=0</formula>
    </cfRule>
  </conditionalFormatting>
  <conditionalFormatting sqref="B80:B83">
    <cfRule type="containsBlanks" dxfId="10" priority="12">
      <formula>LEN(TRIM(B80))=0</formula>
    </cfRule>
  </conditionalFormatting>
  <conditionalFormatting sqref="B80:B83">
    <cfRule type="containsBlanks" dxfId="9" priority="11">
      <formula>LEN(TRIM(B80))=0</formula>
    </cfRule>
  </conditionalFormatting>
  <conditionalFormatting sqref="B80:B83">
    <cfRule type="expression" dxfId="8" priority="9">
      <formula>"OM($B$145&gt;200)"</formula>
    </cfRule>
  </conditionalFormatting>
  <conditionalFormatting sqref="B89:B92">
    <cfRule type="expression" dxfId="7" priority="5">
      <formula>IF($B$139&gt;201,,)</formula>
    </cfRule>
    <cfRule type="containsBlanks" dxfId="6" priority="8">
      <formula>LEN(TRIM(B89))=0</formula>
    </cfRule>
  </conditionalFormatting>
  <conditionalFormatting sqref="B89:B92">
    <cfRule type="containsBlanks" dxfId="5" priority="7">
      <formula>LEN(TRIM(B89))=0</formula>
    </cfRule>
  </conditionalFormatting>
  <conditionalFormatting sqref="B89:B92">
    <cfRule type="containsBlanks" dxfId="4" priority="6">
      <formula>LEN(TRIM(B89))=0</formula>
    </cfRule>
  </conditionalFormatting>
  <conditionalFormatting sqref="B89:B92">
    <cfRule type="expression" dxfId="3" priority="4">
      <formula>"OM($B$145&gt;200)"</formula>
    </cfRule>
  </conditionalFormatting>
  <conditionalFormatting sqref="B94">
    <cfRule type="cellIs" dxfId="2" priority="3" operator="greaterThan">
      <formula>200</formula>
    </cfRule>
  </conditionalFormatting>
  <conditionalFormatting sqref="D19">
    <cfRule type="containsBlanks" dxfId="1" priority="2">
      <formula>LEN(TRIM(D19))=0</formula>
    </cfRule>
  </conditionalFormatting>
  <conditionalFormatting sqref="D20">
    <cfRule type="containsBlanks" dxfId="0" priority="1">
      <formula>LEN(TRIM(D20))=0</formula>
    </cfRule>
  </conditionalFormatting>
  <dataValidations count="8">
    <dataValidation type="list" allowBlank="1" showInputMessage="1" showErrorMessage="1" sqref="H54:I57 E71:E74 E54:F57 E27:F30 C27:C30 C36:C39 C63:D66 H36:I39 E36:F39 E45:F48 H45:I48 H27:I30 C54:C57 C71:C74 D89:D92 D80:D83" xr:uid="{00000000-0002-0000-0000-000000000000}">
      <formula1>"Ja,Nej"</formula1>
    </dataValidation>
    <dataValidation type="list" allowBlank="1" showInputMessage="1" showErrorMessage="1" sqref="J170" xr:uid="{00000000-0002-0000-0000-000001000000}">
      <formula1>"1,2,3,4,5,6"</formula1>
    </dataValidation>
    <dataValidation type="decimal" allowBlank="1" showInputMessage="1" showErrorMessage="1" error="Ni har överskridit 500 000 kronor se ramavtalets vilkor" sqref="G161" xr:uid="{00000000-0002-0000-0000-000002000000}">
      <formula1>0</formula1>
      <formula2>100000</formula2>
    </dataValidation>
    <dataValidation type="whole" operator="greaterThan" allowBlank="1" showInputMessage="1" showErrorMessage="1" sqref="B97:B100 B107:B154" xr:uid="{00000000-0002-0000-0000-000004000000}">
      <formula1>-1</formula1>
    </dataValidation>
    <dataValidation type="list" allowBlank="1" showInputMessage="1" showErrorMessage="1" sqref="G27:G30 G45:G48 G36:G39 G54:G57 E63:E66" xr:uid="{85176918-7148-435E-9228-CAD6A0C5E108}">
      <formula1>"Nej, Väska,Fodral,Ryggsäck"</formula1>
    </dataValidation>
    <dataValidation type="list" allowBlank="1" showInputMessage="1" showErrorMessage="1" sqref="C45:C48" xr:uid="{5EA37C3B-F778-4A30-9E40-9D201816E803}">
      <formula1>"Nej,Utökad, Avancerad"</formula1>
    </dataValidation>
    <dataValidation type="list" operator="greaterThan" allowBlank="1" showInputMessage="1" showErrorMessage="1" sqref="D27:D30 D36:D39 D45:D48 D54:D57 D71:D74 C80:C83 C89:C92" xr:uid="{C129D48A-36F9-4169-84CD-E2FF7749788C}">
      <formula1>"Nej,Totalt 4 år"</formula1>
    </dataValidation>
    <dataValidation type="whole" allowBlank="1" showInputMessage="1" showErrorMessage="1" errorTitle=" " error="Beställ med siffror. Det totala antal produkter får inte överstiga 200 per avrop exklusive tjänster och tillbehör " sqref="B27:B30 B36:B39 B45:B48 B54:B57 B63:B66 B71:B74 B80:B83 B89:B92" xr:uid="{0012ACB9-D59D-4E37-8C19-E738DDED621B}">
      <formula1>0</formula1>
      <formula2>IF($B$94&gt;200,0)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AA259"/>
  <sheetViews>
    <sheetView zoomScale="80" zoomScaleNormal="80" workbookViewId="0">
      <pane xSplit="1" ySplit="1" topLeftCell="B35" activePane="bottomRight" state="frozen"/>
      <selection pane="topRight" activeCell="B1" sqref="B1"/>
      <selection pane="bottomLeft" activeCell="A2" sqref="A2"/>
      <selection pane="bottomRight" activeCell="F53" sqref="F53"/>
    </sheetView>
  </sheetViews>
  <sheetFormatPr defaultColWidth="9" defaultRowHeight="13.5"/>
  <cols>
    <col min="1" max="1" width="39.875" style="2" customWidth="1"/>
    <col min="2" max="2" width="28.125" style="2" customWidth="1"/>
    <col min="3" max="3" width="20.375" style="2" customWidth="1"/>
    <col min="4" max="4" width="25.25" style="2" customWidth="1"/>
    <col min="5" max="5" width="21.75" style="3" customWidth="1"/>
    <col min="6" max="6" width="20.5" style="2" customWidth="1"/>
    <col min="7" max="7" width="11.75" style="2" hidden="1" customWidth="1"/>
    <col min="8" max="8" width="11.375" style="2" customWidth="1"/>
    <col min="9" max="9" width="15.125" style="2" customWidth="1"/>
    <col min="10" max="10" width="15.25" style="2" customWidth="1"/>
    <col min="11" max="11" width="15.375" style="2" customWidth="1"/>
    <col min="12" max="12" width="16.625" style="2" customWidth="1"/>
    <col min="13" max="13" width="13.25" style="2" customWidth="1"/>
    <col min="14" max="14" width="14.625" style="2" customWidth="1"/>
    <col min="15" max="15" width="24.875" style="2" customWidth="1"/>
    <col min="16" max="21" width="11.5" style="2" customWidth="1"/>
    <col min="22" max="23" width="9" style="2"/>
    <col min="24" max="24" width="9" style="2" customWidth="1"/>
    <col min="25" max="16384" width="9" style="2"/>
  </cols>
  <sheetData>
    <row r="1" spans="1:13" s="8" customFormat="1" ht="27">
      <c r="A1" s="44" t="s">
        <v>1</v>
      </c>
      <c r="B1" s="64" t="s">
        <v>163</v>
      </c>
      <c r="C1" s="64" t="s">
        <v>164</v>
      </c>
      <c r="D1" s="64" t="s">
        <v>165</v>
      </c>
      <c r="E1" s="64" t="s">
        <v>166</v>
      </c>
      <c r="F1" s="64" t="s">
        <v>167</v>
      </c>
      <c r="G1" s="64" t="s">
        <v>313</v>
      </c>
    </row>
    <row r="2" spans="1:13">
      <c r="A2" s="44" t="s">
        <v>25</v>
      </c>
      <c r="B2" s="1" t="s">
        <v>168</v>
      </c>
      <c r="C2" s="137" t="s">
        <v>169</v>
      </c>
      <c r="D2" s="1" t="s">
        <v>170</v>
      </c>
      <c r="E2" s="1" t="s">
        <v>171</v>
      </c>
      <c r="F2" s="1" t="s">
        <v>172</v>
      </c>
      <c r="G2" s="1" t="s">
        <v>173</v>
      </c>
      <c r="J2" s="2" t="s">
        <v>486</v>
      </c>
    </row>
    <row r="3" spans="1:13">
      <c r="A3" s="44" t="s">
        <v>18</v>
      </c>
      <c r="B3" s="150" t="s">
        <v>459</v>
      </c>
      <c r="C3" s="150" t="s">
        <v>387</v>
      </c>
      <c r="D3" s="150" t="s">
        <v>325</v>
      </c>
      <c r="E3" s="150" t="s">
        <v>389</v>
      </c>
      <c r="F3" s="1" t="s">
        <v>332</v>
      </c>
      <c r="G3" s="150" t="s">
        <v>330</v>
      </c>
    </row>
    <row r="4" spans="1:13">
      <c r="A4" s="44" t="s">
        <v>19</v>
      </c>
      <c r="B4" s="152" t="s">
        <v>460</v>
      </c>
      <c r="C4" s="150" t="s">
        <v>388</v>
      </c>
      <c r="D4" s="150" t="s">
        <v>326</v>
      </c>
      <c r="E4" s="150" t="s">
        <v>390</v>
      </c>
      <c r="F4" s="153" t="s">
        <v>333</v>
      </c>
      <c r="G4" s="150" t="s">
        <v>331</v>
      </c>
      <c r="I4" s="190"/>
    </row>
    <row r="5" spans="1:13">
      <c r="A5" s="44" t="s">
        <v>20</v>
      </c>
      <c r="B5" s="150" t="s">
        <v>327</v>
      </c>
      <c r="C5" s="150" t="s">
        <v>323</v>
      </c>
      <c r="D5" s="150" t="s">
        <v>324</v>
      </c>
      <c r="E5" s="150" t="s">
        <v>328</v>
      </c>
      <c r="F5" s="151" t="s">
        <v>334</v>
      </c>
      <c r="G5" s="150" t="s">
        <v>329</v>
      </c>
      <c r="H5" s="8"/>
      <c r="I5" s="193"/>
    </row>
    <row r="6" spans="1:13">
      <c r="A6" s="17"/>
      <c r="B6" s="11"/>
      <c r="C6" s="11"/>
      <c r="D6" s="11"/>
      <c r="H6" s="8"/>
      <c r="I6" s="193"/>
    </row>
    <row r="7" spans="1:13">
      <c r="A7" s="12" t="s">
        <v>114</v>
      </c>
      <c r="B7" s="11"/>
      <c r="C7" s="11"/>
      <c r="D7" s="11"/>
      <c r="F7" s="3"/>
      <c r="G7" s="3"/>
      <c r="H7" s="11"/>
      <c r="I7" s="194"/>
      <c r="L7" s="11"/>
    </row>
    <row r="8" spans="1:13" ht="40.5" customHeight="1">
      <c r="A8" s="114" t="s">
        <v>117</v>
      </c>
      <c r="B8" s="206" t="s">
        <v>470</v>
      </c>
      <c r="C8" s="206" t="s">
        <v>472</v>
      </c>
      <c r="D8" s="206" t="s">
        <v>485</v>
      </c>
      <c r="E8" s="185" t="s">
        <v>397</v>
      </c>
      <c r="F8" s="179" t="s">
        <v>492</v>
      </c>
      <c r="G8" s="176" t="s">
        <v>376</v>
      </c>
      <c r="H8" s="11"/>
      <c r="I8" s="206" t="s">
        <v>376</v>
      </c>
      <c r="L8" s="11"/>
    </row>
    <row r="9" spans="1:13" ht="40.5">
      <c r="A9" s="114" t="s">
        <v>118</v>
      </c>
      <c r="B9" s="206" t="s">
        <v>471</v>
      </c>
      <c r="C9" s="206" t="s">
        <v>442</v>
      </c>
      <c r="D9" s="206" t="s">
        <v>470</v>
      </c>
      <c r="E9" s="185" t="s">
        <v>398</v>
      </c>
      <c r="F9" s="179" t="s">
        <v>442</v>
      </c>
      <c r="G9" s="176" t="s">
        <v>377</v>
      </c>
      <c r="H9" s="11"/>
      <c r="I9" s="206" t="s">
        <v>377</v>
      </c>
      <c r="L9" s="11"/>
    </row>
    <row r="10" spans="1:13" ht="15.75">
      <c r="A10" s="91" t="s">
        <v>115</v>
      </c>
      <c r="B10" s="205">
        <v>14286.402000000002</v>
      </c>
      <c r="C10" s="205">
        <v>10887</v>
      </c>
      <c r="D10" s="160">
        <v>10669</v>
      </c>
      <c r="E10" s="182">
        <v>11945.333999999999</v>
      </c>
      <c r="F10" s="180">
        <v>14457.6</v>
      </c>
      <c r="G10" s="174">
        <v>12031</v>
      </c>
      <c r="H10" s="11"/>
      <c r="I10" s="205">
        <v>11197.2</v>
      </c>
      <c r="J10" s="159"/>
      <c r="K10" s="159"/>
      <c r="M10" s="181"/>
    </row>
    <row r="11" spans="1:13" ht="15.75">
      <c r="A11" s="91" t="s">
        <v>116</v>
      </c>
      <c r="B11" s="205">
        <v>16490.4012</v>
      </c>
      <c r="C11" s="205">
        <v>13484</v>
      </c>
      <c r="D11" s="160">
        <v>12343</v>
      </c>
      <c r="E11" s="182">
        <v>14015.687999999998</v>
      </c>
      <c r="F11" s="180">
        <v>17031.599999999999</v>
      </c>
      <c r="G11" s="174">
        <v>13429</v>
      </c>
      <c r="H11" s="11"/>
      <c r="I11" s="205">
        <v>13159.2</v>
      </c>
      <c r="J11" s="197"/>
      <c r="K11" s="197"/>
      <c r="M11" s="181"/>
    </row>
    <row r="12" spans="1:13" ht="15.75">
      <c r="A12" s="91" t="s">
        <v>160</v>
      </c>
      <c r="B12" s="205">
        <v>93.483000000000004</v>
      </c>
      <c r="C12" s="205">
        <v>960</v>
      </c>
      <c r="D12" s="160">
        <v>881</v>
      </c>
      <c r="E12" s="182">
        <v>807.78499999999997</v>
      </c>
      <c r="F12" s="180">
        <v>740.4</v>
      </c>
      <c r="G12" s="174">
        <v>606</v>
      </c>
      <c r="H12" s="11"/>
      <c r="I12" s="205">
        <v>70.8</v>
      </c>
      <c r="J12" s="197"/>
      <c r="K12" s="197"/>
      <c r="M12" s="181"/>
    </row>
    <row r="13" spans="1:13" ht="15.75">
      <c r="A13" s="91" t="s">
        <v>48</v>
      </c>
      <c r="B13" s="205">
        <v>1339.5564000000002</v>
      </c>
      <c r="C13" s="205">
        <v>1320</v>
      </c>
      <c r="D13" s="160">
        <v>1441</v>
      </c>
      <c r="E13" s="182">
        <v>1195.0619999999999</v>
      </c>
      <c r="F13" s="180">
        <v>1212</v>
      </c>
      <c r="G13" s="174">
        <v>1189</v>
      </c>
      <c r="H13" s="11"/>
      <c r="I13" s="205">
        <v>1218</v>
      </c>
      <c r="J13" s="197"/>
      <c r="K13" s="197"/>
      <c r="M13" s="181"/>
    </row>
    <row r="14" spans="1:13" ht="15.75">
      <c r="A14" s="91" t="s">
        <v>120</v>
      </c>
      <c r="B14" s="205">
        <v>209.84184000000005</v>
      </c>
      <c r="C14" s="205">
        <v>211</v>
      </c>
      <c r="D14" s="160">
        <v>202</v>
      </c>
      <c r="E14" s="182">
        <v>195.41499999999999</v>
      </c>
      <c r="F14" s="180">
        <v>174</v>
      </c>
      <c r="G14" s="174">
        <v>153</v>
      </c>
      <c r="H14" s="11"/>
      <c r="I14" s="205">
        <v>190.8</v>
      </c>
      <c r="J14" s="197"/>
      <c r="K14" s="197"/>
      <c r="M14" s="181"/>
    </row>
    <row r="15" spans="1:13" ht="15.75">
      <c r="A15" s="91" t="s">
        <v>121</v>
      </c>
      <c r="B15" s="205">
        <v>59.389200000000002</v>
      </c>
      <c r="C15" s="205">
        <v>105</v>
      </c>
      <c r="D15" s="160">
        <v>562</v>
      </c>
      <c r="E15" s="183">
        <v>146.29999999999998</v>
      </c>
      <c r="F15" s="180">
        <v>70.8</v>
      </c>
      <c r="G15" s="174">
        <v>94</v>
      </c>
      <c r="H15" s="11"/>
      <c r="I15" s="205">
        <v>54</v>
      </c>
      <c r="J15" s="197"/>
      <c r="K15" s="197"/>
      <c r="M15" s="181"/>
    </row>
    <row r="16" spans="1:13" ht="15.75">
      <c r="A16" s="91" t="s">
        <v>122</v>
      </c>
      <c r="B16" s="205">
        <v>93.702960000000019</v>
      </c>
      <c r="C16" s="222">
        <v>105</v>
      </c>
      <c r="D16" s="160">
        <v>547</v>
      </c>
      <c r="E16" s="183">
        <v>67.924999999999997</v>
      </c>
      <c r="F16" s="180">
        <v>122.39999999999999</v>
      </c>
      <c r="G16" s="174">
        <v>52</v>
      </c>
      <c r="H16" s="11"/>
      <c r="I16" s="205">
        <v>85.2</v>
      </c>
      <c r="J16" s="197"/>
      <c r="K16" s="197"/>
      <c r="M16" s="181"/>
    </row>
    <row r="17" spans="1:13" ht="15.75">
      <c r="A17" s="91" t="s">
        <v>123</v>
      </c>
      <c r="B17" s="205">
        <v>96.342480000000009</v>
      </c>
      <c r="C17" s="221">
        <v>372</v>
      </c>
      <c r="D17" s="160">
        <v>1331</v>
      </c>
      <c r="E17" s="183">
        <v>299.91499999999996</v>
      </c>
      <c r="F17" s="180">
        <v>480</v>
      </c>
      <c r="G17" s="174">
        <v>360</v>
      </c>
      <c r="H17" s="11"/>
      <c r="I17" s="205">
        <v>87.6</v>
      </c>
      <c r="J17" s="197"/>
      <c r="K17" s="197"/>
      <c r="M17" s="181"/>
    </row>
    <row r="18" spans="1:13" ht="15.75">
      <c r="A18" s="91" t="s">
        <v>124</v>
      </c>
      <c r="B18" s="205">
        <v>259.99272000000002</v>
      </c>
      <c r="C18" s="205">
        <v>280</v>
      </c>
      <c r="D18" s="160">
        <v>540</v>
      </c>
      <c r="E18" s="182">
        <v>186.84599999999998</v>
      </c>
      <c r="F18" s="180">
        <v>516</v>
      </c>
      <c r="G18" s="174">
        <v>421</v>
      </c>
      <c r="H18" s="11"/>
      <c r="I18" s="205">
        <v>236.4</v>
      </c>
      <c r="J18" s="197"/>
      <c r="K18" s="197"/>
      <c r="M18" s="181"/>
    </row>
    <row r="19" spans="1:13" ht="15.75">
      <c r="A19" s="91" t="s">
        <v>125</v>
      </c>
      <c r="B19" s="205">
        <v>84.464640000000003</v>
      </c>
      <c r="C19" s="205">
        <v>141</v>
      </c>
      <c r="D19" s="160">
        <v>1193</v>
      </c>
      <c r="E19" s="183">
        <v>259.57799999999997</v>
      </c>
      <c r="F19" s="180">
        <v>145.19999999999999</v>
      </c>
      <c r="G19" s="174">
        <v>96</v>
      </c>
      <c r="H19" s="11"/>
      <c r="I19" s="205">
        <v>76.8</v>
      </c>
      <c r="J19" s="197"/>
      <c r="K19" s="197"/>
      <c r="M19" s="181"/>
    </row>
    <row r="20" spans="1:13" ht="15.75">
      <c r="A20" s="12"/>
      <c r="B20" s="10"/>
      <c r="C20" s="10"/>
      <c r="D20" s="10"/>
      <c r="E20" s="10"/>
      <c r="F20" s="10"/>
      <c r="G20" s="10"/>
      <c r="H20" s="11"/>
      <c r="I20" s="201"/>
      <c r="M20" s="181"/>
    </row>
    <row r="21" spans="1:13">
      <c r="A21" s="52" t="s">
        <v>40</v>
      </c>
      <c r="B21" s="9" t="str">
        <f>IF(Klienter!$B$27&gt;0,Klienter!$B$27*(IF(Klienter!$C$27="Ja",B11,B10)+IF(Klienter!$D$27="Totalt 4 År",B12,0)+IF(Klienter!$E$27="Ja",B13,0)+IF(Klienter!$F$27="Ja",B14,0)+IF(Klienter!$G$27="Väska",B15,IF(Klienter!$G$27="Fodral",B16,IF(Klienter!$G$27="Ryggsäck",B17,0)))+IF(Klienter!$H$27="Ja",B18,0)+IF(Klienter!$I$27="Ja",B19,0)),"")</f>
        <v/>
      </c>
      <c r="C21" s="9" t="str">
        <f>IF(Klienter!$B$27&gt;0,Klienter!$B$27*(IF(Klienter!$C$27="Ja",C11,C10)+IF(Klienter!$D$27="Totalt 4 År",C12,0)+IF(Klienter!$E$27="Ja",C13,0)+IF(Klienter!$F$27="Ja",C14,0)+IF(Klienter!$G$27="Väska",C15,IF(Klienter!$G$27="Fodral",C16,IF(Klienter!$G$27="Ryggsäck",C17,0)))+IF(Klienter!$H$27="Ja",C18,0)+IF(Klienter!$I$27="Ja",C19,0)),"")</f>
        <v/>
      </c>
      <c r="D21" s="9" t="str">
        <f>IF(Klienter!$B$27&gt;0,Klienter!$B$27*(IF(Klienter!$C$27="Ja",D11,D10)+IF(Klienter!$D$27="Totalt 4 År",D12,0)+IF(Klienter!$E$27="Ja",D13,0)+IF(Klienter!$F$27="Ja",D14,0)+IF(Klienter!$G$27="Väska",D15,IF(Klienter!$G$27="Fodral",D16,IF(Klienter!$G$27="Ryggsäck",D17,0)))+IF(Klienter!$H$27="Ja",D18,0)+IF(Klienter!$I$27="Ja",D19,0)),"")</f>
        <v/>
      </c>
      <c r="E21" s="9" t="str">
        <f>IF(Klienter!$B$27&gt;0,Klienter!$B$27*(IF(Klienter!$C$27="Ja",E11,E10)+IF(Klienter!$D$27="Totalt 4 År",E12,0)+IF(Klienter!$E$27="Ja",E13,0)+IF(Klienter!$F$27="Ja",E14,0)+IF(Klienter!$G$27="Väska",E15,IF(Klienter!$G$27="Fodral",E16,IF(Klienter!$G$27="Ryggsäck",E17,0)))+IF(Klienter!$H$27="Ja",E18,0)+IF(Klienter!$I$27="Ja",E19,0)),"")</f>
        <v/>
      </c>
      <c r="F21" s="9" t="str">
        <f>IF(Klienter!$B$27&gt;0,Klienter!$B$27*(IF(Klienter!$C$27="Ja",F11,F10)+IF(Klienter!$D$27="Totalt 4 År",F12,0)+IF(Klienter!$E$27="Ja",F13,0)+IF(Klienter!$F$27="Ja",F14,0)+IF(Klienter!$G$27="Väska",F15,IF(Klienter!$G$27="Fodral",F16,IF(Klienter!$G$27="Ryggsäck",F17,0)))+IF(Klienter!$H$27="Ja",F18,0)+IF(Klienter!$I$27="Ja",F19,0)),"")</f>
        <v/>
      </c>
      <c r="G21" s="9" t="str">
        <f>IF(Klienter!$B$27&gt;0,Klienter!$B$27*(IF(Klienter!$C$27="Ja",G11,G10)+IF(Klienter!$D$27="Totalt 4 År",G12,0)+IF(Klienter!$E$27="Ja",G13,0)+IF(Klienter!$F$27="Ja",G14,0)+IF(Klienter!$G$27="Väska",G15,IF(Klienter!$G$27="Fodral",G16,IF(Klienter!$G$27="Ryggsäck",G17,0)))+IF(Klienter!$H$27="Ja",G18,0)+IF(Klienter!$I$27="Ja",G19,0)),"")</f>
        <v/>
      </c>
      <c r="H21" s="11"/>
      <c r="I21" s="203"/>
      <c r="K21" s="8"/>
      <c r="M21" s="181"/>
    </row>
    <row r="22" spans="1:13">
      <c r="A22" s="52" t="s">
        <v>41</v>
      </c>
      <c r="B22" s="9" t="str">
        <f>IF(Klienter!$B$28&gt;0,Klienter!$B$28*(IF(Klienter!$C$28="Ja",B11,B10)+IF(Klienter!$D$28="Totalt 4 År",B12,0)+IF(Klienter!$E$28="Ja",B13,0)+IF(Klienter!$F$28="Ja",B14,0)+IF(Klienter!$G$28="Väska",B15,IF(Klienter!$G$28="Fodral",B16,IF(Klienter!$G$28="Ryggsäck",B17,0)))+IF(Klienter!$H$28="Ja",B18,0)+IF(Klienter!$I$28="Ja",B19,0)),"")</f>
        <v/>
      </c>
      <c r="C22" s="9" t="str">
        <f>IF(Klienter!$B$28&gt;0,Klienter!$B$28*(IF(Klienter!$C$28="Ja",C11,C10)+IF(Klienter!$D$28="Totalt 4 År",C12,0)+IF(Klienter!$E$28="Ja",C13,0)+IF(Klienter!$F$28="Ja",C14,0)+IF(Klienter!$G$28="Väska",C15,IF(Klienter!$G$28="Fodral",C16,IF(Klienter!$G$28="Ryggsäck",C17,0)))+IF(Klienter!$H$28="Ja",C18,0)+IF(Klienter!$I$28="Ja",C19,0)),"")</f>
        <v/>
      </c>
      <c r="D22" s="9" t="str">
        <f>IF(Klienter!$B$28&gt;0,Klienter!$B$28*(IF(Klienter!$C$28="Ja",D11,D10)+IF(Klienter!$D$28="Totalt 4 År",D12,0)+IF(Klienter!$E$28="Ja",D13,0)+IF(Klienter!$F$28="Ja",D14,0)+IF(Klienter!$G$28="Väska",D15,IF(Klienter!$G$28="Fodral",D16,IF(Klienter!$G$28="Ryggsäck",D17,0)))+IF(Klienter!$H$28="Ja",D18,0)+IF(Klienter!$I$28="Ja",D19,0)),"")</f>
        <v/>
      </c>
      <c r="E22" s="9" t="str">
        <f>IF(Klienter!$B$28&gt;0,Klienter!$B$28*(IF(Klienter!$C$28="Ja",E11,E10)+IF(Klienter!$D$28="Totalt 4 År",E12,0)+IF(Klienter!$E$28="Ja",E13,0)+IF(Klienter!$F$28="Ja",E14,0)+IF(Klienter!$G$28="Väska",E15,IF(Klienter!$G$28="Fodral",E16,IF(Klienter!$G$28="Ryggsäck",E17,0)))+IF(Klienter!$H$28="Ja",E18,0)+IF(Klienter!$I$28="Ja",E19,0)),"")</f>
        <v/>
      </c>
      <c r="F22" s="9" t="str">
        <f>IF(Klienter!$B$28&gt;0,Klienter!$B$28*(IF(Klienter!$C$28="Ja",F11,F10)+IF(Klienter!$D$28="Totalt 4 År",F12,0)+IF(Klienter!$E$28="Ja",F13,0)+IF(Klienter!$F$28="Ja",F14,0)+IF(Klienter!$G$28="Väska",F15,IF(Klienter!$G$28="Fodral",F16,IF(Klienter!$G$28="Ryggsäck",F17,0)))+IF(Klienter!$H$28="Ja",F18,0)+IF(Klienter!$I$28="Ja",F19,0)),"")</f>
        <v/>
      </c>
      <c r="G22" s="9" t="str">
        <f>IF(Klienter!$B$28&gt;0,Klienter!$B$28*(IF(Klienter!$C$28="Ja",G11,G10)+IF(Klienter!$D$28="Totalt 4 År",G12,0)+IF(Klienter!$E$28="Ja",G13,0)+IF(Klienter!$F$28="Ja",G14,0)+IF(Klienter!$G$28="Väska",G15,IF(Klienter!$G$28="Fodral",G16,IF(Klienter!$G$28="Ryggsäck",G17,0)))+IF(Klienter!$H$28="Ja",G18,0)+IF(Klienter!$I$28="Ja",G19,0)),"")</f>
        <v/>
      </c>
      <c r="H22" s="11"/>
      <c r="I22" s="203"/>
      <c r="J22" s="3"/>
      <c r="K22" s="8"/>
      <c r="M22" s="181"/>
    </row>
    <row r="23" spans="1:13" ht="15.75">
      <c r="A23" s="52" t="s">
        <v>42</v>
      </c>
      <c r="B23" s="9" t="str">
        <f>IF(Klienter!$B$29&gt;0,Klienter!$B$29*(IF(Klienter!$C$29="Ja",B11,B10)+IF(Klienter!$D$29="Totalt 4 År",B12,)+IF(Klienter!$E$29="Ja",B13,0)+IF(Klienter!$F$29="Ja",B14,0)+IF(Klienter!$G$29="Väska",B15,IF(Klienter!$G$29="Fodral",B16,IF(Klienter!$G$29="Ryggsäck",B17,0)))+IF(Klienter!$H$29="Ja",B18,0)+IF(Klienter!$I$29="Ja",B19,0)),"")</f>
        <v/>
      </c>
      <c r="C23" s="9" t="str">
        <f>IF(Klienter!$B$29&gt;0,Klienter!$B$29*(IF(Klienter!$C$29="Ja",C11,C10)+IF(Klienter!$D$29="Totalt 4 År",C12,IF(Klienter!$D$29="Totalt 5 År",#REF!,0))+IF(Klienter!$E$29="Ja",C13,0)+IF(Klienter!$F$29="Ja",C14,0)+IF(Klienter!$G$29="Väska",C15,IF(Klienter!$G$29="Fodral",C16,IF(Klienter!$G$29="Ryggsäck",C17,0)))+IF(Klienter!$H$29="Ja",C18,0)+IF(Klienter!$I$29="Ja",C19,0)),"")</f>
        <v/>
      </c>
      <c r="D23" s="9" t="str">
        <f>IF(Klienter!$B$29&gt;0,Klienter!$B$29*(IF(Klienter!$C$29="Ja",D11,D10)+IF(Klienter!$D$29="Totalt 4 År",D12,IF(Klienter!$D$29="Totalt 5 År",#REF!,0))+IF(Klienter!$E$29="Ja",D13,0)+IF(Klienter!$F$29="Ja",D14,0)+IF(Klienter!$G$29="Väska",D15,IF(Klienter!$G$29="Fodral",D16,IF(Klienter!$G$29="Ryggsäck",D17,0)))+IF(Klienter!$H$29="Ja",D18,0)+IF(Klienter!$I$29="Ja",D19,0)),"")</f>
        <v/>
      </c>
      <c r="E23" s="9" t="str">
        <f>IF(Klienter!$B$29&gt;0,Klienter!$B$29*(IF(Klienter!$C$29="Ja",E11,E10)+IF(Klienter!$D$29="Totalt 4 År",E12,IF(Klienter!$D$29="Totalt 5 År",#REF!,0))+IF(Klienter!$E$29="Ja",E13,0)+IF(Klienter!$F$29="Ja",E14,0)+IF(Klienter!$G$29="Väska",E15,IF(Klienter!$G$29="Fodral",E16,IF(Klienter!$G$29="Ryggsäck",E17,0)))+IF(Klienter!$H$29="Ja",E18,0)+IF(Klienter!$I$29="Ja",E19,0)),"")</f>
        <v/>
      </c>
      <c r="F23" s="9" t="str">
        <f>IF(Klienter!$B$29&gt;0,Klienter!$B$29*(IF(Klienter!$C$29="Ja",F11,F10)+IF(Klienter!$D$29="Totalt 4 År",F12,IF(Klienter!$D$29="Totalt 5 År",#REF!,0))+IF(Klienter!$E$29="Ja",F13,0)+IF(Klienter!$F$29="Ja",F14,0)+IF(Klienter!$G$29="Väska",F15,IF(Klienter!$G$29="Fodral",F16,IF(Klienter!$G$29="Ryggsäck",F17,0)))+IF(Klienter!$H$29="Ja",F18,0)+IF(Klienter!$I$29="Ja",F19,0)),"")</f>
        <v/>
      </c>
      <c r="G23" s="9" t="str">
        <f>IF(Klienter!$B$29&gt;0,Klienter!$B$29*(IF(Klienter!$C$29="Ja",G11,G10)+IF(Klienter!$D$29="Totalt 4 År",G12,IF(Klienter!$D$29="Totalt 5 År",#REF!,0))+IF(Klienter!$E$29="Ja",G13,0)+IF(Klienter!$F$29="Ja",G14,0)+IF(Klienter!$G$29="Väska",G15,IF(Klienter!$G$29="Fodral",G16,IF(Klienter!$G$29="Ryggsäck",G17,0)))+IF(Klienter!$H$29="Ja",G18,0)+IF(Klienter!$I$29="Ja",G19,0)),"")</f>
        <v/>
      </c>
      <c r="H23" s="11"/>
      <c r="I23" s="204"/>
      <c r="J23" s="3"/>
      <c r="K23" s="8"/>
      <c r="M23" s="181"/>
    </row>
    <row r="24" spans="1:13" ht="15.75">
      <c r="A24" s="52" t="s">
        <v>159</v>
      </c>
      <c r="B24" s="9" t="str">
        <f>IF(Klienter!$B$30&gt;0,Klienter!$B$30*(IF(Klienter!$C$30="Ja",B11,B10)+IF(Klienter!$D$30="Totalt 4 År",B12,0)+IF(Klienter!$E$30="Ja",B13,0)+IF(Klienter!$F$30="Ja",B14,0)+IF(Klienter!$G$30="Väska",B15,IF(Klienter!$G$30="Fodral",B16,IF(Klienter!$G$30="Ryggsäck",B17,0)))+IF(Klienter!$H$30="Ja",B18,0)+IF(Klienter!$I$30="Ja",B19,0)),"")</f>
        <v/>
      </c>
      <c r="C24" s="9" t="str">
        <f>IF(Klienter!$B$30&gt;0,Klienter!$B$30*(IF(Klienter!$C$30="Ja",C11,C10)+IF(Klienter!$D$30="Totalt 4 År",C12,IF(Klienter!$D$30="Totalt 5 År",#REF!,0))+IF(Klienter!$E$30="Ja",C13,0)+IF(Klienter!$F$30="Ja",C14,0)+IF(Klienter!$G$30="Väska",C15,IF(Klienter!$G$30="Fodral",C16,IF(Klienter!$G$30="Ryggsäck",C17,0)))+IF(Klienter!$H$30="Ja",C18,0)+IF(Klienter!$I$30="Ja",C19,0)),"")</f>
        <v/>
      </c>
      <c r="D24" s="9" t="str">
        <f>IF(Klienter!$B$30&gt;0,Klienter!$B$30*(IF(Klienter!$C$30="Ja",D11,D10)+IF(Klienter!$D$30="Totalt 4 År",D12,IF(Klienter!$D$30="Totalt 5 År",#REF!,0))+IF(Klienter!$E$30="Ja",D13,0)+IF(Klienter!$F$30="Ja",D14,0)+IF(Klienter!$G$30="Väska",D15,IF(Klienter!$G$30="Fodral",D16,IF(Klienter!$G$30="Ryggsäck",D17,0)))+IF(Klienter!$H$30="Ja",D18,0)+IF(Klienter!$I$30="Ja",D19,0)),"")</f>
        <v/>
      </c>
      <c r="E24" s="9" t="str">
        <f>IF(Klienter!$B$30&gt;0,Klienter!$B$30*(IF(Klienter!$C$30="Ja",E11,E10)+IF(Klienter!$D$30="Totalt 4 År",E12,IF(Klienter!$D$30="Totalt 5 År",#REF!,0))+IF(Klienter!$E$30="Ja",E13,0)+IF(Klienter!$F$30="Ja",E14,0)+IF(Klienter!$G$30="Väska",E15,IF(Klienter!$G$30="Fodral",E16,IF(Klienter!$G$30="Ryggsäck",E17,0)))+IF(Klienter!$H$30="Ja",E18,0)+IF(Klienter!$I$30="Ja",E19,0)),"")</f>
        <v/>
      </c>
      <c r="F24" s="9" t="str">
        <f>IF(Klienter!$B$30&gt;0,Klienter!$B$30*(IF(Klienter!$C$30="Ja",F11,F10)+IF(Klienter!$D$30="Totalt 4 År",F12,IF(Klienter!$D$30="Totalt 5 År",#REF!,0))+IF(Klienter!$E$30="Ja",F13,0)+IF(Klienter!$F$30="Ja",F14,0)+IF(Klienter!$G$30="Väska",F15,IF(Klienter!$G$30="Fodral",F16,IF(Klienter!$G$30="Ryggsäck",F17,0)))+IF(Klienter!$H$30="Ja",F18,0)+IF(Klienter!$I$30="Ja",F19,0)),"")</f>
        <v/>
      </c>
      <c r="G24" s="9" t="str">
        <f>IF(Klienter!$B$30&gt;0,Klienter!$B$30*(IF(Klienter!$C$30="Ja",G11,G10)+IF(Klienter!$D$30="Totalt 4 År",G12,IF(Klienter!$D$30="Totalt 5 År",#REF!,0))+IF(Klienter!$E$30="Ja",G13,0)+IF(Klienter!$F$30="Ja",G14,0)+IF(Klienter!$G$30="Väska",G15,IF(Klienter!$G$30="Fodral",G16,IF(Klienter!$G$30="Ryggsäck",G17,0)))+IF(Klienter!$H$30="Ja",G18,0)+IF(Klienter!$I$30="Ja",G19,0)),"")</f>
        <v/>
      </c>
      <c r="H24" s="11"/>
      <c r="I24" s="204"/>
      <c r="J24" s="3"/>
      <c r="K24" s="8"/>
      <c r="M24" s="181"/>
    </row>
    <row r="25" spans="1:13" ht="15.75">
      <c r="A25" s="52"/>
      <c r="B25" s="9"/>
      <c r="C25" s="9"/>
      <c r="D25" s="9"/>
      <c r="E25" s="6"/>
      <c r="F25" s="6"/>
      <c r="G25" s="6"/>
      <c r="H25" s="3"/>
      <c r="I25" s="204"/>
      <c r="J25" s="3"/>
      <c r="K25" s="8"/>
      <c r="M25" s="181"/>
    </row>
    <row r="26" spans="1:13" ht="15.75">
      <c r="A26" s="52" t="s">
        <v>126</v>
      </c>
      <c r="B26" s="9">
        <f>SUM(B21:B24)</f>
        <v>0</v>
      </c>
      <c r="C26" s="9">
        <f t="shared" ref="C26:G26" si="0">SUM(C21:C24)</f>
        <v>0</v>
      </c>
      <c r="D26" s="9">
        <f t="shared" si="0"/>
        <v>0</v>
      </c>
      <c r="E26" s="9">
        <f t="shared" si="0"/>
        <v>0</v>
      </c>
      <c r="F26" s="9">
        <f t="shared" si="0"/>
        <v>0</v>
      </c>
      <c r="G26" s="9">
        <f t="shared" si="0"/>
        <v>0</v>
      </c>
      <c r="H26" s="3"/>
      <c r="I26" s="204"/>
      <c r="M26" s="181"/>
    </row>
    <row r="27" spans="1:13" ht="15.75">
      <c r="A27" s="12"/>
      <c r="B27" s="13"/>
      <c r="C27" s="13"/>
      <c r="D27" s="13"/>
      <c r="E27" s="2"/>
      <c r="H27" s="3"/>
      <c r="I27" s="204"/>
      <c r="M27" s="181"/>
    </row>
    <row r="28" spans="1:13" ht="15.75">
      <c r="A28" s="12"/>
      <c r="B28" s="13"/>
      <c r="C28" s="13"/>
      <c r="D28" s="13"/>
      <c r="E28" s="2"/>
      <c r="H28" s="3"/>
      <c r="I28" s="204"/>
      <c r="M28" s="181"/>
    </row>
    <row r="29" spans="1:13" ht="15.75">
      <c r="A29" s="12" t="s">
        <v>127</v>
      </c>
      <c r="B29" s="11"/>
      <c r="C29" s="11"/>
      <c r="D29" s="11"/>
      <c r="F29" s="3"/>
      <c r="G29" s="3"/>
      <c r="H29" s="3"/>
      <c r="I29" s="204"/>
      <c r="M29" s="181"/>
    </row>
    <row r="30" spans="1:13" s="5" customFormat="1" ht="25.5" customHeight="1">
      <c r="A30" s="114" t="s">
        <v>129</v>
      </c>
      <c r="B30" s="207" t="s">
        <v>462</v>
      </c>
      <c r="C30" s="207" t="s">
        <v>466</v>
      </c>
      <c r="D30" s="207" t="s">
        <v>487</v>
      </c>
      <c r="E30" s="207" t="s">
        <v>399</v>
      </c>
      <c r="F30" s="207" t="s">
        <v>493</v>
      </c>
      <c r="G30" s="207" t="s">
        <v>378</v>
      </c>
      <c r="H30" s="3"/>
      <c r="I30" s="207" t="s">
        <v>378</v>
      </c>
      <c r="J30" s="2"/>
      <c r="K30" s="2"/>
      <c r="M30" s="181"/>
    </row>
    <row r="31" spans="1:13" s="5" customFormat="1" ht="25.5" customHeight="1">
      <c r="A31" s="114" t="s">
        <v>128</v>
      </c>
      <c r="B31" s="207" t="s">
        <v>463</v>
      </c>
      <c r="C31" s="207" t="s">
        <v>467</v>
      </c>
      <c r="D31" s="207" t="s">
        <v>487</v>
      </c>
      <c r="E31" s="207" t="s">
        <v>400</v>
      </c>
      <c r="F31" s="207" t="s">
        <v>467</v>
      </c>
      <c r="G31" s="207" t="s">
        <v>379</v>
      </c>
      <c r="H31" s="3"/>
      <c r="I31" s="207" t="s">
        <v>379</v>
      </c>
      <c r="J31" s="2"/>
      <c r="K31" s="2"/>
      <c r="M31" s="181"/>
    </row>
    <row r="32" spans="1:13" s="5" customFormat="1" ht="15.75">
      <c r="A32" s="91" t="s">
        <v>115</v>
      </c>
      <c r="B32" s="205">
        <v>16002.090000000002</v>
      </c>
      <c r="C32" s="205">
        <v>10899</v>
      </c>
      <c r="D32" s="223">
        <v>10840</v>
      </c>
      <c r="E32" s="182">
        <v>11219.538</v>
      </c>
      <c r="F32" s="180">
        <v>13528.8</v>
      </c>
      <c r="G32" s="174">
        <v>11272</v>
      </c>
      <c r="H32" s="3"/>
      <c r="I32" s="205">
        <v>10490.4</v>
      </c>
      <c r="J32" s="197"/>
      <c r="K32" s="197"/>
      <c r="M32" s="181"/>
    </row>
    <row r="33" spans="1:13" s="5" customFormat="1" ht="15.75">
      <c r="A33" s="91" t="s">
        <v>116</v>
      </c>
      <c r="B33" s="205">
        <v>16431.012000000002</v>
      </c>
      <c r="C33" s="205">
        <v>12946</v>
      </c>
      <c r="D33" s="223">
        <v>10840</v>
      </c>
      <c r="E33" s="182">
        <v>13345.067999999999</v>
      </c>
      <c r="F33" s="180">
        <v>16159.199999999999</v>
      </c>
      <c r="G33" s="174">
        <v>13436</v>
      </c>
      <c r="H33" s="3"/>
      <c r="I33" s="205">
        <v>12504</v>
      </c>
      <c r="J33" s="197"/>
      <c r="K33" s="197"/>
      <c r="M33" s="190"/>
    </row>
    <row r="34" spans="1:13" ht="15.75">
      <c r="A34" s="91" t="s">
        <v>160</v>
      </c>
      <c r="B34" s="205">
        <v>77.865840000000006</v>
      </c>
      <c r="C34" s="205">
        <v>960</v>
      </c>
      <c r="D34" s="161">
        <v>881</v>
      </c>
      <c r="E34" s="182">
        <v>807.78499999999997</v>
      </c>
      <c r="F34" s="180">
        <v>740.4</v>
      </c>
      <c r="G34" s="174">
        <v>606</v>
      </c>
      <c r="H34" s="3"/>
      <c r="I34" s="205">
        <v>70.8</v>
      </c>
      <c r="J34" s="197"/>
      <c r="K34" s="197"/>
      <c r="M34" s="190"/>
    </row>
    <row r="35" spans="1:13" ht="15.75">
      <c r="A35" s="91" t="s">
        <v>48</v>
      </c>
      <c r="B35" s="205">
        <v>1339.5564000000002</v>
      </c>
      <c r="C35" s="205">
        <v>1320</v>
      </c>
      <c r="D35" s="161">
        <v>1441</v>
      </c>
      <c r="E35" s="182">
        <v>1195.0619999999999</v>
      </c>
      <c r="F35" s="180">
        <v>1212</v>
      </c>
      <c r="G35" s="174">
        <v>1189</v>
      </c>
      <c r="H35" s="3"/>
      <c r="I35" s="205">
        <v>1218</v>
      </c>
      <c r="J35" s="197"/>
      <c r="K35" s="197"/>
      <c r="M35" s="190"/>
    </row>
    <row r="36" spans="1:13" ht="15.75">
      <c r="A36" s="91" t="s">
        <v>120</v>
      </c>
      <c r="B36" s="205">
        <v>209.84184000000005</v>
      </c>
      <c r="C36" s="205">
        <v>211</v>
      </c>
      <c r="D36" s="161">
        <v>202</v>
      </c>
      <c r="E36" s="182">
        <v>195.41499999999999</v>
      </c>
      <c r="F36" s="180">
        <v>174</v>
      </c>
      <c r="G36" s="174">
        <v>153</v>
      </c>
      <c r="H36" s="3"/>
      <c r="I36" s="205">
        <v>190.8</v>
      </c>
      <c r="J36" s="197"/>
      <c r="K36" s="197"/>
      <c r="M36" s="190"/>
    </row>
    <row r="37" spans="1:13" ht="15.75">
      <c r="A37" s="91" t="s">
        <v>121</v>
      </c>
      <c r="B37" s="205">
        <v>59.389200000000002</v>
      </c>
      <c r="C37" s="205">
        <v>105</v>
      </c>
      <c r="D37" s="161">
        <v>562</v>
      </c>
      <c r="E37" s="183">
        <v>156.75</v>
      </c>
      <c r="F37" s="180">
        <v>68.399999999999991</v>
      </c>
      <c r="G37" s="174">
        <v>94</v>
      </c>
      <c r="H37" s="3"/>
      <c r="I37" s="205">
        <v>54</v>
      </c>
      <c r="J37" s="197"/>
      <c r="K37" s="197"/>
      <c r="M37" s="190"/>
    </row>
    <row r="38" spans="1:13" ht="15.75">
      <c r="A38" s="91" t="s">
        <v>122</v>
      </c>
      <c r="B38" s="205">
        <v>80.50536000000001</v>
      </c>
      <c r="C38" s="222">
        <v>105</v>
      </c>
      <c r="D38" s="161">
        <v>547</v>
      </c>
      <c r="E38" s="183">
        <v>67.924999999999997</v>
      </c>
      <c r="F38" s="180">
        <v>78</v>
      </c>
      <c r="G38" s="174">
        <v>52</v>
      </c>
      <c r="H38" s="3"/>
      <c r="I38" s="205">
        <v>73.2</v>
      </c>
      <c r="J38" s="197"/>
      <c r="K38" s="197"/>
      <c r="M38" s="190"/>
    </row>
    <row r="39" spans="1:13" ht="15.75">
      <c r="A39" s="91" t="s">
        <v>123</v>
      </c>
      <c r="B39" s="205">
        <v>96.342480000000009</v>
      </c>
      <c r="C39" s="205">
        <v>372</v>
      </c>
      <c r="D39" s="161">
        <v>1331</v>
      </c>
      <c r="E39" s="183">
        <v>146.29999999999998</v>
      </c>
      <c r="F39" s="180">
        <v>116.39999999999999</v>
      </c>
      <c r="G39" s="174">
        <v>95</v>
      </c>
      <c r="H39" s="3"/>
      <c r="I39" s="205">
        <v>87.6</v>
      </c>
      <c r="J39" s="197"/>
      <c r="K39" s="197"/>
      <c r="M39" s="190"/>
    </row>
    <row r="40" spans="1:13" ht="15.75">
      <c r="A40" s="91" t="s">
        <v>124</v>
      </c>
      <c r="B40" s="205">
        <v>312</v>
      </c>
      <c r="C40" s="205">
        <v>287</v>
      </c>
      <c r="D40" s="161">
        <v>540</v>
      </c>
      <c r="E40" s="182">
        <v>201.89399999999998</v>
      </c>
      <c r="F40" s="180">
        <v>1032</v>
      </c>
      <c r="G40" s="174">
        <v>842</v>
      </c>
      <c r="H40" s="3"/>
      <c r="I40" s="205">
        <v>236.4</v>
      </c>
      <c r="J40" s="197"/>
      <c r="K40" s="197"/>
      <c r="M40" s="190"/>
    </row>
    <row r="41" spans="1:13" ht="15.75">
      <c r="A41" s="91" t="s">
        <v>125</v>
      </c>
      <c r="B41" s="205">
        <v>84.464640000000003</v>
      </c>
      <c r="C41" s="205">
        <v>141</v>
      </c>
      <c r="D41" s="161">
        <v>1432</v>
      </c>
      <c r="E41" s="183">
        <v>259.57799999999997</v>
      </c>
      <c r="F41" s="180">
        <v>145.19999999999999</v>
      </c>
      <c r="G41" s="174">
        <v>96</v>
      </c>
      <c r="H41" s="3"/>
      <c r="I41" s="205">
        <v>76.8</v>
      </c>
      <c r="J41" s="197"/>
      <c r="K41" s="197"/>
      <c r="M41" s="190"/>
    </row>
    <row r="42" spans="1:13">
      <c r="A42" s="12"/>
      <c r="B42" s="13"/>
      <c r="C42" s="13"/>
      <c r="D42" s="13"/>
      <c r="E42" s="2"/>
      <c r="H42" s="3"/>
      <c r="I42" s="193"/>
      <c r="M42" s="181"/>
    </row>
    <row r="43" spans="1:13">
      <c r="A43" s="52" t="s">
        <v>40</v>
      </c>
      <c r="B43" s="9" t="str">
        <f>IF(Klienter!$B$36&gt;0,Klienter!$B$36*(IF(Klienter!$C$36="Ja",B33,B32)+IF(Klienter!$D$36="Totalt 4 År",B34,0)+IF(Klienter!$E$36="Ja",B35,0)+IF(Klienter!$F$36="Ja",B36,0)+IF(Klienter!$G$36="Väska",B37,IF(Klienter!$G$36="Fodral",B38,IF(Klienter!$G$36="Ryggsäck",B39,0)))+IF(Klienter!$H$36="Ja",B40,0)+IF(Klienter!$I$36="Ja",B41,0)),"")</f>
        <v/>
      </c>
      <c r="C43" s="9" t="str">
        <f>IF(Klienter!$B$36&gt;0,Klienter!$B$36*(IF(Klienter!$C$36="Ja",C33,C32)+IF(Klienter!$D$36="Totalt 4 År",C34,0)+IF(Klienter!$E$36="Ja",C35,0)+IF(Klienter!$F$36="Ja",C36,0)+IF(Klienter!$G$36="Väska",C37,IF(Klienter!$G$36="Fodral",C38,IF(Klienter!$G$36="Ryggsäck",C39,0)))+IF(Klienter!$H$36="Ja",C40,0)+IF(Klienter!$I$36="Ja",C41,0)),"")</f>
        <v/>
      </c>
      <c r="D43" s="9" t="str">
        <f>IF(Klienter!$B$36&gt;0,Klienter!$B$36*(IF(Klienter!$C$36="Ja",D33,D32)+IF(Klienter!$D$36="Totalt 4 År",D34,0)+IF(Klienter!$E$36="Ja",D35,0)+IF(Klienter!$F$36="Ja",D36,0)+IF(Klienter!$G$36="Väska",D37,IF(Klienter!$G$36="Fodral",D38,IF(Klienter!$G$36="Ryggsäck",D39,0)))+IF(Klienter!$H$36="Ja",D40,0)+IF(Klienter!$I$36="Ja",D41,0)),"")</f>
        <v/>
      </c>
      <c r="E43" s="9" t="str">
        <f>IF(Klienter!$B$36&gt;0,Klienter!$B$36*(IF(Klienter!$C$36="Ja",E33,E32)+IF(Klienter!$D$36="Totalt 4 År",E34,0)+IF(Klienter!$E$36="Ja",E35,0)+IF(Klienter!$F$36="Ja",E36,0)+IF(Klienter!$G$36="Väska",E37,IF(Klienter!$G$36="Fodral",E38,IF(Klienter!$G$36="Ryggsäck",E39,0)))+IF(Klienter!$H$36="Ja",E40,0)+IF(Klienter!$I$36="Ja",E41,0)),"")</f>
        <v/>
      </c>
      <c r="F43" s="9" t="str">
        <f>IF(Klienter!$B$36&gt;0,Klienter!$B$36*(IF(Klienter!$C$36="Ja",F33,F32)+IF(Klienter!$D$36="Totalt 4 År",F34,0)+IF(Klienter!$E$36="Ja",F35,0)+IF(Klienter!$F$36="Ja",F36,0)+IF(Klienter!$G$36="Väska",F37,IF(Klienter!$G$36="Fodral",F38,IF(Klienter!$G$36="Ryggsäck",F39,0)))+IF(Klienter!$H$36="Ja",F40,0)+IF(Klienter!$I$36="Ja",F41,0)),"")</f>
        <v/>
      </c>
      <c r="G43" s="9" t="str">
        <f>IF(Klienter!$B$36&gt;0,Klienter!$B$36*(IF(Klienter!$C$36="Ja",G33,G32)+IF(Klienter!$D$36="Totalt 4 År",G34,0)+IF(Klienter!$E$36="Ja",G35,0)+IF(Klienter!$F$36="Ja",G36,0)+IF(Klienter!$G$36="Väska",G37,IF(Klienter!$G$36="Fodral",G38,IF(Klienter!$G$36="Ryggsäck",G39,0)))+IF(Klienter!$H$36="Ja",G40,0)+IF(Klienter!$I$36="Ja",G41,0)),"")</f>
        <v/>
      </c>
      <c r="H43" s="3"/>
      <c r="I43" s="193"/>
      <c r="M43" s="181"/>
    </row>
    <row r="44" spans="1:13">
      <c r="A44" s="52" t="s">
        <v>41</v>
      </c>
      <c r="B44" s="9" t="str">
        <f>IF(Klienter!$B$37&gt;0,Klienter!$B$37*(IF(Klienter!$C$37="Ja",B33,B32)+IF(Klienter!$D$37="Totalt 4 År",B34,0)+IF(Klienter!$E$37="Ja",B35,0)+IF(Klienter!$F$37="Ja",B36,0)+IF(Klienter!$G$37="Väska",B37,IF(Klienter!$G$37="Fodral",B38,IF(Klienter!$G$37="Ryggsäck",B39,0)))+IF(Klienter!$H$37="Ja",B40,0)+IF(Klienter!$I$37="Ja",B41,0)),"")</f>
        <v/>
      </c>
      <c r="C44" s="9" t="str">
        <f>IF(Klienter!$B$37&gt;0,Klienter!$B$37*(IF(Klienter!$C$37="Ja",C33,C32)+IF(Klienter!$D$37="Totalt 4 År",C34,0)+IF(Klienter!$E$37="Ja",C35,0)+IF(Klienter!$F$37="Ja",C36,0)+IF(Klienter!$G$37="Väska",C37,IF(Klienter!$G$37="Fodral",C38,IF(Klienter!$G$37="Ryggsäck",C39,0)))+IF(Klienter!$H$37="Ja",C40,0)+IF(Klienter!$I$37="Ja",C41,0)),"")</f>
        <v/>
      </c>
      <c r="D44" s="9" t="str">
        <f>IF(Klienter!$B$37&gt;0,Klienter!$B$37*(IF(Klienter!$C$37="Ja",D33,D32)+IF(Klienter!$D$37="Totalt 4 År",D34,0)+IF(Klienter!$E$37="Ja",D35,0)+IF(Klienter!$F$37="Ja",D36,0)+IF(Klienter!$G$37="Väska",D37,IF(Klienter!$G$37="Fodral",D38,IF(Klienter!$G$37="Ryggsäck",D39,0)))+IF(Klienter!$H$37="Ja",D40,0)+IF(Klienter!$I$37="Ja",D41,0)),"")</f>
        <v/>
      </c>
      <c r="E44" s="9" t="str">
        <f>IF(Klienter!$B$37&gt;0,Klienter!$B$37*(IF(Klienter!$C$37="Ja",E33,E32)+IF(Klienter!$D$37="Totalt 4 År",E34,0)+IF(Klienter!$E$37="Ja",E35,0)+IF(Klienter!$F$37="Ja",E36,0)+IF(Klienter!$G$37="Väska",E37,IF(Klienter!$G$37="Fodral",E38,IF(Klienter!$G$37="Ryggsäck",E39,0)))+IF(Klienter!$H$37="Ja",E40,0)+IF(Klienter!$I$37="Ja",E41,0)),"")</f>
        <v/>
      </c>
      <c r="F44" s="9" t="str">
        <f>IF(Klienter!$B$37&gt;0,Klienter!$B$37*(IF(Klienter!$C$37="Ja",F33,F32)+IF(Klienter!$D$37="Totalt 4 År",F34,0)+IF(Klienter!$E$37="Ja",F35,0)+IF(Klienter!$F$37="Ja",F36,0)+IF(Klienter!$G$37="Väska",F37,IF(Klienter!$G$37="Fodral",F38,IF(Klienter!$G$37="Ryggsäck",F39,0)))+IF(Klienter!$H$37="Ja",F40,0)+IF(Klienter!$I$37="Ja",F41,0)),"")</f>
        <v/>
      </c>
      <c r="G44" s="9" t="str">
        <f>IF(Klienter!$B$37&gt;0,Klienter!$B$37*(IF(Klienter!$C$37="Ja",G33,G32)+IF(Klienter!$D$37="Totalt 4 År",G34,0)+IF(Klienter!$E$37="Ja",G35,0)+IF(Klienter!$F$37="Ja",G36,0)+IF(Klienter!$G$37="Väska",G37,IF(Klienter!$G$37="Fodral",G38,IF(Klienter!$G$37="Ryggsäck",G39,0)))+IF(Klienter!$H$37="Ja",G40,0)+IF(Klienter!$I$37="Ja",G41,0)),"")</f>
        <v/>
      </c>
      <c r="H44" s="3"/>
      <c r="I44" s="193"/>
      <c r="M44" s="181"/>
    </row>
    <row r="45" spans="1:13">
      <c r="A45" s="52" t="s">
        <v>42</v>
      </c>
      <c r="B45" s="9" t="str">
        <f>IF(Klienter!$B$38&gt;0,Klienter!$B$38*(IF(Klienter!$C$38="Ja",B33,B32)+IF(Klienter!$D$38="Totalt 4 År",B34,0)+IF(Klienter!$E$38="Ja",B35,0)+IF(Klienter!$F$38="Ja",B36,0)+IF(Klienter!$G$38="Väska",B37,IF(Klienter!$G$38="Fodral",B38,IF(Klienter!$G$38="Ryggsäck",B39,0)))+IF(Klienter!$H$38="Ja",B40,0)+IF(Klienter!$I$38="Ja",B41,0)),"")</f>
        <v/>
      </c>
      <c r="C45" s="9" t="str">
        <f>IF(Klienter!$B$38&gt;0,Klienter!$B$38*(IF(Klienter!$C$38="Ja",C33,C32)+IF(Klienter!$D$38="Totalt 4 År",C34,0)+IF(Klienter!$E$38="Ja",C35,0)+IF(Klienter!$F$38="Ja",C36,0)+IF(Klienter!$G$38="Väska",C37,IF(Klienter!$G$38="Fodral",C38,IF(Klienter!$G$38="Ryggsäck",C39,0)))+IF(Klienter!$H$38="Ja",C40,0)+IF(Klienter!$I$38="Ja",C41,0)),"")</f>
        <v/>
      </c>
      <c r="D45" s="9" t="str">
        <f>IF(Klienter!$B$38&gt;0,Klienter!$B$38*(IF(Klienter!$C$38="Ja",D33,D32)+IF(Klienter!$D$38="Totalt 4 År",D34,0)+IF(Klienter!$E$38="Ja",D35,0)+IF(Klienter!$F$38="Ja",D36,0)+IF(Klienter!$G$38="Väska",D37,IF(Klienter!$G$38="Fodral",D38,IF(Klienter!$G$38="Ryggsäck",D39,0)))+IF(Klienter!$H$38="Ja",D40,0)+IF(Klienter!$I$38="Ja",D41,0)),"")</f>
        <v/>
      </c>
      <c r="E45" s="9" t="str">
        <f>IF(Klienter!$B$38&gt;0,Klienter!$B$38*(IF(Klienter!$C$38="Ja",E33,E32)+IF(Klienter!$D$38="Totalt 4 År",E34,0)+IF(Klienter!$E$38="Ja",E35,0)+IF(Klienter!$F$38="Ja",E36,0)+IF(Klienter!$G$38="Väska",E37,IF(Klienter!$G$38="Fodral",E38,IF(Klienter!$G$38="Ryggsäck",E39,0)))+IF(Klienter!$H$38="Ja",E40,0)+IF(Klienter!$I$38="Ja",E41,0)),"")</f>
        <v/>
      </c>
      <c r="F45" s="9" t="str">
        <f>IF(Klienter!$B$38&gt;0,Klienter!$B$38*(IF(Klienter!$C$38="Ja",F33,F32)+IF(Klienter!$D$38="Totalt 4 År",F34,0)+IF(Klienter!$E$38="Ja",F35,0)+IF(Klienter!$F$38="Ja",F36,0)+IF(Klienter!$G$38="Väska",F37,IF(Klienter!$G$38="Fodral",F38,IF(Klienter!$G$38="Ryggsäck",F39,0)))+IF(Klienter!$H$38="Ja",F40,0)+IF(Klienter!$I$38="Ja",F41,0)),"")</f>
        <v/>
      </c>
      <c r="G45" s="9" t="str">
        <f>IF(Klienter!$B$38&gt;0,Klienter!$B$38*(IF(Klienter!$C$38="Ja",G33,G32)+IF(Klienter!$D$38="Totalt 4 År",G34,0)+IF(Klienter!$E$38="Ja",G35,0)+IF(Klienter!$F$38="Ja",G36,0)+IF(Klienter!$G$38="Väska",G37,IF(Klienter!$G$38="Fodral",G38,IF(Klienter!$G$38="Ryggsäck",G39,0)))+IF(Klienter!$H$38="Ja",G40,0)+IF(Klienter!$I$38="Ja",G41,0)),"")</f>
        <v/>
      </c>
      <c r="H45" s="3"/>
      <c r="I45" s="193"/>
      <c r="M45" s="181"/>
    </row>
    <row r="46" spans="1:13">
      <c r="A46" s="52" t="s">
        <v>159</v>
      </c>
      <c r="B46" s="9" t="str">
        <f>IF(Klienter!$B$39&gt;0,Klienter!$B$39*(IF(Klienter!$C$39="Ja",B33,B32)+IF(Klienter!$D$39="Totalt 4 År",B34,0)+IF(Klienter!$E$39="Ja",B35,0)+IF(Klienter!$F$39="Ja",B36,0)+IF(Klienter!$G$39="Väska",B37,IF(Klienter!$G$39="Fodral",B38,IF(Klienter!$G$39="Ryggsäck",B39,0)))+IF(Klienter!$H$39="Ja",B40,0)+IF(Klienter!$I$39="Ja",B41,0)),"")</f>
        <v/>
      </c>
      <c r="C46" s="9" t="str">
        <f>IF(Klienter!$B$39&gt;0,Klienter!$B$39*(IF(Klienter!$C$39="Ja",C33,C32)+IF(Klienter!$D$39="Totalt 4 År",C34,0)+IF(Klienter!$E$39="Ja",C35,0)+IF(Klienter!$F$39="Ja",C36,0)+IF(Klienter!$G$39="Väska",C37,IF(Klienter!$G$39="Fodral",C38,IF(Klienter!$G$39="Ryggsäck",C39,0)))+IF(Klienter!$H$39="Ja",C40,0)+IF(Klienter!$I$39="Ja",C41,0)),"")</f>
        <v/>
      </c>
      <c r="D46" s="9" t="str">
        <f>IF(Klienter!$B$39&gt;0,Klienter!$B$39*(IF(Klienter!$C$39="Ja",D33,D32)+IF(Klienter!$D$39="Totalt 4 År",D34,0)+IF(Klienter!$E$39="Ja",D35,0)+IF(Klienter!$F$39="Ja",D36,0)+IF(Klienter!$G$39="Väska",D37,IF(Klienter!$G$39="Fodral",D38,IF(Klienter!$G$39="Ryggsäck",D39,0)))+IF(Klienter!$H$39="Ja",D40,0)+IF(Klienter!$I$39="Ja",D41,0)),"")</f>
        <v/>
      </c>
      <c r="E46" s="9" t="str">
        <f>IF(Klienter!$B$39&gt;0,Klienter!$B$39*(IF(Klienter!$C$39="Ja",E33,E32)+IF(Klienter!$D$39="Totalt 4 År",E34,0)+IF(Klienter!$E$39="Ja",E35,0)+IF(Klienter!$F$39="Ja",E36,0)+IF(Klienter!$G$39="Väska",E37,IF(Klienter!$G$39="Fodral",E38,IF(Klienter!$G$39="Ryggsäck",E39,0)))+IF(Klienter!$H$39="Ja",E40,0)+IF(Klienter!$I$39="Ja",E41,0)),"")</f>
        <v/>
      </c>
      <c r="F46" s="9" t="str">
        <f>IF(Klienter!$B$39&gt;0,Klienter!$B$39*(IF(Klienter!$C$39="Ja",F33,F32)+IF(Klienter!$D$39="Totalt 4 År",F34,0)+IF(Klienter!$E$39="Ja",F35,0)+IF(Klienter!$F$39="Ja",F36,0)+IF(Klienter!$G$39="Väska",F37,IF(Klienter!$G$39="Fodral",F38,IF(Klienter!$G$39="Ryggsäck",F39,0)))+IF(Klienter!$H$39="Ja",F40,0)+IF(Klienter!$I$39="Ja",F41,0)),"")</f>
        <v/>
      </c>
      <c r="G46" s="9" t="str">
        <f>IF(Klienter!$B$39&gt;0,Klienter!$B$39*(IF(Klienter!$C$39="Ja",G33,G32)+IF(Klienter!$D$39="Totalt 4 År",G34,0)+IF(Klienter!$E$39="Ja",G35,0)+IF(Klienter!$F$39="Ja",G36,0)+IF(Klienter!$G$39="Väska",G37,IF(Klienter!$G$39="Fodral",G38,IF(Klienter!$G$39="Ryggsäck",G39,0)))+IF(Klienter!$H$39="Ja",G40,0)+IF(Klienter!$I$39="Ja",G41,0)),"")</f>
        <v/>
      </c>
      <c r="H46" s="3"/>
      <c r="I46" s="193"/>
      <c r="M46" s="181"/>
    </row>
    <row r="47" spans="1:13">
      <c r="A47" s="52"/>
      <c r="B47" s="9"/>
      <c r="C47" s="9"/>
      <c r="D47" s="9"/>
      <c r="E47" s="6"/>
      <c r="F47" s="6"/>
      <c r="G47" s="6"/>
      <c r="H47" s="3"/>
      <c r="I47" s="193"/>
      <c r="M47" s="181"/>
    </row>
    <row r="48" spans="1:13">
      <c r="A48" s="52" t="s">
        <v>130</v>
      </c>
      <c r="B48" s="9">
        <f>SUM(B43:B46)</f>
        <v>0</v>
      </c>
      <c r="C48" s="9">
        <f t="shared" ref="C48:G48" si="1">SUM(C43:C46)</f>
        <v>0</v>
      </c>
      <c r="D48" s="9">
        <f t="shared" si="1"/>
        <v>0</v>
      </c>
      <c r="E48" s="9">
        <f t="shared" si="1"/>
        <v>0</v>
      </c>
      <c r="F48" s="9">
        <f t="shared" si="1"/>
        <v>0</v>
      </c>
      <c r="G48" s="9">
        <f t="shared" si="1"/>
        <v>0</v>
      </c>
      <c r="H48" s="3"/>
      <c r="I48" s="193"/>
      <c r="M48" s="181"/>
    </row>
    <row r="49" spans="1:13">
      <c r="A49" s="7"/>
      <c r="B49" s="29"/>
      <c r="C49" s="29"/>
      <c r="D49" s="29"/>
      <c r="E49" s="8"/>
      <c r="F49" s="8"/>
      <c r="G49" s="8"/>
      <c r="H49" s="3"/>
      <c r="I49" s="193"/>
      <c r="M49" s="181"/>
    </row>
    <row r="50" spans="1:13">
      <c r="A50" s="7"/>
      <c r="B50" s="29"/>
      <c r="C50" s="29"/>
      <c r="D50" s="29"/>
      <c r="E50" s="8"/>
      <c r="F50" s="8"/>
      <c r="G50" s="8"/>
      <c r="H50" s="3"/>
      <c r="I50" s="193"/>
      <c r="M50" s="181"/>
    </row>
    <row r="51" spans="1:13">
      <c r="A51" s="12" t="s">
        <v>131</v>
      </c>
      <c r="B51" s="11"/>
      <c r="C51" s="11"/>
      <c r="D51" s="11"/>
      <c r="F51" s="3"/>
      <c r="G51" s="3"/>
      <c r="H51" s="3"/>
      <c r="I51" s="193"/>
      <c r="M51" s="181"/>
    </row>
    <row r="52" spans="1:13" ht="27">
      <c r="A52" s="114" t="s">
        <v>140</v>
      </c>
      <c r="B52" s="191" t="s">
        <v>456</v>
      </c>
      <c r="C52" s="206" t="s">
        <v>473</v>
      </c>
      <c r="D52" s="206" t="s">
        <v>501</v>
      </c>
      <c r="E52" s="206" t="s">
        <v>401</v>
      </c>
      <c r="F52" s="206" t="s">
        <v>494</v>
      </c>
      <c r="G52" s="206" t="s">
        <v>382</v>
      </c>
      <c r="H52" s="3"/>
      <c r="I52" s="191" t="s">
        <v>382</v>
      </c>
      <c r="M52" s="181"/>
    </row>
    <row r="53" spans="1:13" ht="40.5">
      <c r="A53" s="114" t="s">
        <v>141</v>
      </c>
      <c r="B53" s="191" t="s">
        <v>457</v>
      </c>
      <c r="C53" s="206" t="s">
        <v>474</v>
      </c>
      <c r="D53" s="206" t="s">
        <v>502</v>
      </c>
      <c r="E53" s="206" t="s">
        <v>402</v>
      </c>
      <c r="F53" s="206" t="s">
        <v>495</v>
      </c>
      <c r="G53" s="206" t="s">
        <v>383</v>
      </c>
      <c r="H53" s="3"/>
      <c r="I53" s="191" t="s">
        <v>383</v>
      </c>
      <c r="M53" s="181"/>
    </row>
    <row r="54" spans="1:13" ht="40.5">
      <c r="A54" s="114" t="s">
        <v>142</v>
      </c>
      <c r="B54" s="191" t="s">
        <v>458</v>
      </c>
      <c r="C54" s="206" t="s">
        <v>443</v>
      </c>
      <c r="D54" s="206" t="s">
        <v>503</v>
      </c>
      <c r="E54" s="206" t="s">
        <v>403</v>
      </c>
      <c r="F54" s="206" t="s">
        <v>496</v>
      </c>
      <c r="G54" s="206" t="s">
        <v>384</v>
      </c>
      <c r="H54" s="3"/>
      <c r="I54" s="191" t="s">
        <v>384</v>
      </c>
      <c r="M54" s="181"/>
    </row>
    <row r="55" spans="1:13">
      <c r="A55" s="91" t="s">
        <v>115</v>
      </c>
      <c r="B55" s="196">
        <v>17684.784000000003</v>
      </c>
      <c r="C55" s="196">
        <v>12224</v>
      </c>
      <c r="D55" s="162">
        <v>11000</v>
      </c>
      <c r="E55" s="182">
        <v>13956.205999999998</v>
      </c>
      <c r="F55" s="180">
        <v>16862.399999999998</v>
      </c>
      <c r="G55" s="177">
        <v>14321</v>
      </c>
      <c r="H55" s="3"/>
      <c r="I55" s="196">
        <v>13065.6</v>
      </c>
      <c r="J55" s="197"/>
      <c r="K55" s="197"/>
      <c r="M55" s="190"/>
    </row>
    <row r="56" spans="1:13">
      <c r="A56" s="91" t="s">
        <v>132</v>
      </c>
      <c r="B56" s="196">
        <v>20865.405600000002</v>
      </c>
      <c r="C56" s="196">
        <v>13094</v>
      </c>
      <c r="D56" s="162">
        <v>12500</v>
      </c>
      <c r="E56" s="182">
        <v>16239.739999999998</v>
      </c>
      <c r="F56" s="180">
        <v>19692</v>
      </c>
      <c r="G56" s="177">
        <v>16696</v>
      </c>
      <c r="H56" s="3"/>
      <c r="I56" s="196">
        <v>15229.2</v>
      </c>
      <c r="J56" s="197"/>
      <c r="K56" s="197"/>
      <c r="M56" s="190"/>
    </row>
    <row r="57" spans="1:13">
      <c r="A57" s="91" t="s">
        <v>116</v>
      </c>
      <c r="B57" s="196">
        <v>22917.632400000002</v>
      </c>
      <c r="C57" s="196">
        <v>14398</v>
      </c>
      <c r="D57" s="162">
        <v>13500</v>
      </c>
      <c r="E57" s="182">
        <v>17844.859999999997</v>
      </c>
      <c r="F57" s="180">
        <v>21687.599999999999</v>
      </c>
      <c r="G57" s="177">
        <v>18361</v>
      </c>
      <c r="H57" s="3"/>
      <c r="I57" s="196">
        <v>16749.599999999999</v>
      </c>
      <c r="J57" s="197"/>
      <c r="K57" s="197"/>
      <c r="M57" s="190"/>
    </row>
    <row r="58" spans="1:13" ht="12" customHeight="1">
      <c r="A58" s="91" t="s">
        <v>160</v>
      </c>
      <c r="B58" s="196">
        <v>77.865840000000006</v>
      </c>
      <c r="C58" s="196">
        <v>960</v>
      </c>
      <c r="D58" s="162">
        <v>881</v>
      </c>
      <c r="E58" s="182">
        <v>807.78499999999997</v>
      </c>
      <c r="F58" s="180">
        <v>741.6</v>
      </c>
      <c r="G58" s="177">
        <v>606</v>
      </c>
      <c r="H58" s="3"/>
      <c r="I58" s="196">
        <v>70.8</v>
      </c>
      <c r="J58" s="197"/>
      <c r="K58" s="197"/>
      <c r="M58" s="190"/>
    </row>
    <row r="59" spans="1:13">
      <c r="A59" s="91" t="s">
        <v>48</v>
      </c>
      <c r="B59" s="196">
        <v>1339.5564000000002</v>
      </c>
      <c r="C59" s="196">
        <v>1320</v>
      </c>
      <c r="D59" s="162">
        <v>1441</v>
      </c>
      <c r="E59" s="182">
        <v>1195.0619999999999</v>
      </c>
      <c r="F59" s="180">
        <v>1212</v>
      </c>
      <c r="G59" s="177">
        <v>1189</v>
      </c>
      <c r="H59" s="3"/>
      <c r="I59" s="196">
        <v>1218</v>
      </c>
      <c r="J59" s="197"/>
      <c r="K59" s="197"/>
      <c r="M59" s="190"/>
    </row>
    <row r="60" spans="1:13">
      <c r="A60" s="91" t="s">
        <v>120</v>
      </c>
      <c r="B60" s="196">
        <v>209.84184000000005</v>
      </c>
      <c r="C60" s="196">
        <v>211</v>
      </c>
      <c r="D60" s="162">
        <v>202</v>
      </c>
      <c r="E60" s="182">
        <v>195.41499999999999</v>
      </c>
      <c r="F60" s="180">
        <v>174</v>
      </c>
      <c r="G60" s="177">
        <v>153</v>
      </c>
      <c r="H60" s="53"/>
      <c r="I60" s="196">
        <v>190.8</v>
      </c>
      <c r="J60" s="197"/>
      <c r="K60" s="197"/>
      <c r="M60" s="190"/>
    </row>
    <row r="61" spans="1:13">
      <c r="A61" s="91" t="s">
        <v>121</v>
      </c>
      <c r="B61" s="196">
        <v>59.389200000000002</v>
      </c>
      <c r="C61" s="196">
        <v>105</v>
      </c>
      <c r="D61" s="162">
        <v>590</v>
      </c>
      <c r="E61" s="183">
        <v>156.75</v>
      </c>
      <c r="F61" s="180">
        <v>68.399999999999991</v>
      </c>
      <c r="G61" s="177">
        <v>94</v>
      </c>
      <c r="H61" s="53"/>
      <c r="I61" s="196">
        <v>54</v>
      </c>
      <c r="J61" s="197"/>
      <c r="K61" s="197"/>
      <c r="M61" s="190"/>
    </row>
    <row r="62" spans="1:13">
      <c r="A62" s="91" t="s">
        <v>122</v>
      </c>
      <c r="B62" s="196">
        <v>62.028720000000007</v>
      </c>
      <c r="C62" s="196">
        <v>73</v>
      </c>
      <c r="D62" s="162">
        <v>728</v>
      </c>
      <c r="E62" s="183">
        <v>67.924999999999997</v>
      </c>
      <c r="F62" s="180">
        <v>109.2</v>
      </c>
      <c r="G62" s="177">
        <v>59</v>
      </c>
      <c r="H62" s="53"/>
      <c r="I62" s="196">
        <v>56.4</v>
      </c>
      <c r="J62" s="197"/>
      <c r="K62" s="197"/>
      <c r="M62" s="190"/>
    </row>
    <row r="63" spans="1:13">
      <c r="A63" s="91" t="s">
        <v>123</v>
      </c>
      <c r="B63" s="196">
        <v>96.342480000000009</v>
      </c>
      <c r="C63" s="196">
        <v>144</v>
      </c>
      <c r="D63" s="162">
        <v>1229</v>
      </c>
      <c r="E63" s="183">
        <v>175.55999999999997</v>
      </c>
      <c r="F63" s="180">
        <v>116.39999999999999</v>
      </c>
      <c r="G63" s="177">
        <v>95</v>
      </c>
      <c r="H63" s="53"/>
      <c r="I63" s="196">
        <v>87.6</v>
      </c>
      <c r="J63" s="197"/>
      <c r="K63" s="197"/>
      <c r="M63" s="190"/>
    </row>
    <row r="64" spans="1:13">
      <c r="A64" s="91" t="s">
        <v>124</v>
      </c>
      <c r="B64" s="196">
        <v>312</v>
      </c>
      <c r="C64" s="196">
        <v>362</v>
      </c>
      <c r="D64" s="162">
        <v>649</v>
      </c>
      <c r="E64" s="182">
        <v>249.54599999999996</v>
      </c>
      <c r="F64" s="180">
        <v>1429.2</v>
      </c>
      <c r="G64" s="177">
        <v>1174</v>
      </c>
      <c r="H64" s="53"/>
      <c r="I64" s="196">
        <v>306</v>
      </c>
      <c r="J64" s="197"/>
      <c r="K64" s="197"/>
      <c r="M64" s="190"/>
    </row>
    <row r="65" spans="1:13">
      <c r="A65" s="91" t="s">
        <v>125</v>
      </c>
      <c r="B65" s="196">
        <v>84.464640000000003</v>
      </c>
      <c r="C65" s="196">
        <v>141</v>
      </c>
      <c r="D65" s="162">
        <v>1432</v>
      </c>
      <c r="E65" s="183">
        <v>259.57799999999997</v>
      </c>
      <c r="F65" s="180">
        <v>145.19999999999999</v>
      </c>
      <c r="G65" s="177">
        <v>96</v>
      </c>
      <c r="H65" s="3"/>
      <c r="I65" s="196">
        <v>76.8</v>
      </c>
      <c r="J65" s="197"/>
      <c r="K65" s="197"/>
      <c r="M65" s="190"/>
    </row>
    <row r="66" spans="1:13">
      <c r="A66" s="12"/>
      <c r="B66" s="13"/>
      <c r="C66" s="13"/>
      <c r="D66" s="13"/>
      <c r="E66" s="2"/>
      <c r="H66" s="3"/>
      <c r="I66" s="193"/>
      <c r="J66" s="3"/>
      <c r="M66" s="181"/>
    </row>
    <row r="67" spans="1:13">
      <c r="A67" s="52" t="s">
        <v>40</v>
      </c>
      <c r="B67" s="9" t="str">
        <f>IF(Klienter!$B$45&gt;0,Klienter!$B$45*(IF(Klienter!$C$45="Utökad",B56,IF(Klienter!$C$45="Avancerad",B57,B55))+IF(Klienter!$D$45="Totalt 4 År",B58,0)+IF(Klienter!$E$45="Ja",B59,0)+IF(Klienter!$F$45="Ja",B60,0)+IF(Klienter!$G$45="Väska",B61,IF(Klienter!$G$45="Fodral",B62,IF(Klienter!$G$45="Ryggsäck",B63,0)))+IF(Klienter!$H$45="Ja",B64,0)+IF(Klienter!$I$45="Ja",B65,0)),"")</f>
        <v/>
      </c>
      <c r="C67" s="9" t="str">
        <f>IF(Klienter!$B$45&gt;0,Klienter!$B$45*(IF(Klienter!$C$45="Utökad",C56,IF(Klienter!$C$45="Avancerad",C57,C55))+IF(Klienter!$D$45="Totalt 4 År",C58,0)+IF(Klienter!$E$45="Ja",C59,0)+IF(Klienter!$F$45="Ja",C60,0)+IF(Klienter!$G$45="Väska",C61,IF(Klienter!$G$45="Fodral",C62,IF(Klienter!$G$45="Ryggsäck",C63,0)))+IF(Klienter!$H$45="Ja",C64,0)+IF(Klienter!$I$45="Ja",C65,0)),"")</f>
        <v/>
      </c>
      <c r="D67" s="9" t="str">
        <f>IF(Klienter!$B$45&gt;0,Klienter!$B$45*(IF(Klienter!$C$45="Utökad",D56,IF(Klienter!$C$45="Avancerad",D57,D55))+IF(Klienter!$D$45="Totalt 4 År",D58,0)+IF(Klienter!$E$45="Ja",D59,0)+IF(Klienter!$F$45="Ja",D60,0)+IF(Klienter!$G$45="Väska",D61,IF(Klienter!$G$45="Fodral",D62,IF(Klienter!$G$45="Ryggsäck",D63,0)))+IF(Klienter!$H$45="Ja",D64,0)+IF(Klienter!$I$45="Ja",D65,0)),"")</f>
        <v/>
      </c>
      <c r="E67" s="9" t="str">
        <f>IF(Klienter!$B$45&gt;0,Klienter!$B$45*(IF(Klienter!$C$45="Utökad",E56,IF(Klienter!$C$45="Avancerad",E57,E55))+IF(Klienter!$D$45="Totalt 4 År",E58,0)+IF(Klienter!$E$45="Ja",E59,0)+IF(Klienter!$F$45="Ja",E60,0)+IF(Klienter!$G$45="Väska",E61,IF(Klienter!$G$45="Fodral",E62,IF(Klienter!$G$45="Ryggsäck",E63,0)))+IF(Klienter!$H$45="Ja",E64,0)+IF(Klienter!$I$45="Ja",E65,0)),"")</f>
        <v/>
      </c>
      <c r="F67" s="9" t="str">
        <f>IF(Klienter!$B$45&gt;0,Klienter!$B$45*(IF(Klienter!$C$45="Utökad",F56,IF(Klienter!$C$45="Avancerad",F57,F55))+IF(Klienter!$D$45="Totalt 4 År",F58,0)+IF(Klienter!$E$45="Ja",F59,0)+IF(Klienter!$F$45="Ja",F60,0)+IF(Klienter!$G$45="Väska",F61,IF(Klienter!$G$45="Fodral",F62,IF(Klienter!$G$45="Ryggsäck",F63,0)))+IF(Klienter!$H$45="Ja",F64,0)+IF(Klienter!$I$45="Ja",F65,0)),"")</f>
        <v/>
      </c>
      <c r="G67" s="9" t="str">
        <f>IF(Klienter!$B$45&gt;0,Klienter!$B$45*(IF(Klienter!$C$45="Utökad",G56,IF(Klienter!$C$45="Avancerad",G57,G55))+IF(Klienter!$D$45="Totalt 4 År",G58,0)+IF(Klienter!$E$45="Ja",G59,0)+IF(Klienter!$F$45="Ja",G60,0)+IF(Klienter!$G$45="Väska",G61,IF(Klienter!$G$45="Fodral",G62,IF(Klienter!$G$45="Ryggsäck",G63,0)))+IF(Klienter!$H$45="Ja",G64,0)+IF(Klienter!$I$45="Ja",G65,0)),"")</f>
        <v/>
      </c>
      <c r="H67" s="3"/>
      <c r="I67" s="193"/>
      <c r="J67" s="3"/>
      <c r="M67" s="181"/>
    </row>
    <row r="68" spans="1:13">
      <c r="A68" s="52" t="s">
        <v>41</v>
      </c>
      <c r="B68" s="9" t="str">
        <f>IF(Klienter!$B$46&gt;0,Klienter!$B$46*(IF(Klienter!$C$46="Utökad",B56,IF(Klienter!$C$46="Avancerad",B57,B55))+IF(Klienter!$D$46="Totalt 4 År",B58,0)+IF(Klienter!$E$46="Ja",B59,0)+IF(Klienter!$F$46="Ja",B60,0)+IF(Klienter!$G$46="Väska",B61,IF(Klienter!$G$46="Fodral",B62,IF(Klienter!$G$46="Ryggsäck",B63,0)))+IF(Klienter!$H$46="Ja",B64,0)+IF(Klienter!$I$46="Ja",B65,0)),"")</f>
        <v/>
      </c>
      <c r="C68" s="9" t="str">
        <f>IF(Klienter!$B$46&gt;0,Klienter!$B$46*(IF(Klienter!$C$46="Utökad",C56,IF(Klienter!$C$46="Avancerad",C57,C55))+IF(Klienter!$D$46="Totalt 4 År",C58,0)+IF(Klienter!$E$46="Ja",C59,0)+IF(Klienter!$F$46="Ja",C60,0)+IF(Klienter!$G$46="Väska",C61,IF(Klienter!$G$46="Fodral",C62,IF(Klienter!$G$46="Ryggsäck",C63,0)))+IF(Klienter!$H$46="Ja",C64,0)+IF(Klienter!$I$46="Ja",C65,0)),"")</f>
        <v/>
      </c>
      <c r="D68" s="9" t="str">
        <f>IF(Klienter!$B$46&gt;0,Klienter!$B$46*(IF(Klienter!$C$46="Utökad",D56,IF(Klienter!$C$46="Avancerad",D57,D55))+IF(Klienter!$D$46="Totalt 4 År",D58,0)+IF(Klienter!$E$46="Ja",D59,0)+IF(Klienter!$F$46="Ja",D60,0)+IF(Klienter!$G$46="Väska",D61,IF(Klienter!$G$46="Fodral",D62,IF(Klienter!$G$46="Ryggsäck",D63,0)))+IF(Klienter!$H$46="Ja",D64,0)+IF(Klienter!$I$46="Ja",D65,0)),"")</f>
        <v/>
      </c>
      <c r="E68" s="9" t="str">
        <f>IF(Klienter!$B$46&gt;0,Klienter!$B$46*(IF(Klienter!$C$46="Utökad",E56,IF(Klienter!$C$46="Avancerad",E57,E55))+IF(Klienter!$D$46="Totalt 4 År",E58,0)+IF(Klienter!$E$46="Ja",E59,0)+IF(Klienter!$F$46="Ja",E60,0)+IF(Klienter!$G$46="Väska",E61,IF(Klienter!$G$46="Fodral",E62,IF(Klienter!$G$46="Ryggsäck",E63,0)))+IF(Klienter!$H$46="Ja",E64,0)+IF(Klienter!$I$46="Ja",E65,0)),"")</f>
        <v/>
      </c>
      <c r="F68" s="9" t="str">
        <f>IF(Klienter!$B$46&gt;0,Klienter!$B$46*(IF(Klienter!$C$46="Utökad",F56,IF(Klienter!$C$46="Avancerad",F57,F55))+IF(Klienter!$D$46="Totalt 4 År",F58,0)+IF(Klienter!$E$46="Ja",F59,0)+IF(Klienter!$F$46="Ja",F60,0)+IF(Klienter!$G$46="Väska",F61,IF(Klienter!$G$46="Fodral",F62,IF(Klienter!$G$46="Ryggsäck",F63,0)))+IF(Klienter!$H$46="Ja",F64,0)+IF(Klienter!$I$46="Ja",F65,0)),"")</f>
        <v/>
      </c>
      <c r="G68" s="9" t="str">
        <f>IF(Klienter!$B$46&gt;0,Klienter!$B$46*(IF(Klienter!$C$46="Utökad",G56,IF(Klienter!$C$46="Avancerad",G57,G55))+IF(Klienter!$D$46="Totalt 4 År",G58,0)+IF(Klienter!$E$46="Ja",G59,0)+IF(Klienter!$F$46="Ja",G60,0)+IF(Klienter!$G$46="Väska",G61,IF(Klienter!$G$46="Fodral",G62,IF(Klienter!$G$46="Ryggsäck",G63,0)))+IF(Klienter!$H$46="Ja",G64,0)+IF(Klienter!$I$46="Ja",G65,0)),"")</f>
        <v/>
      </c>
      <c r="H68" s="3"/>
      <c r="I68" s="193"/>
      <c r="M68" s="181"/>
    </row>
    <row r="69" spans="1:13">
      <c r="A69" s="52" t="s">
        <v>42</v>
      </c>
      <c r="B69" s="9" t="str">
        <f>IF(Klienter!$B$47&gt;0,Klienter!$B$47*(IF(Klienter!$C$47="Utökad",B56,IF(Klienter!$C$47="Avancerad",B57,B55))+IF(Klienter!$D$47="Totalt 4 År",B58,0)+IF(Klienter!$E$47="Ja",B59,0)+IF(Klienter!$F$47="Ja",B60,0)+IF(Klienter!$G$47="Väska",B61,IF(Klienter!$G$47="Fodral",B62,IF(Klienter!$G$47="Ryggsäck",B63,0)))+IF(Klienter!$H$47="Ja",B64,0)+IF(Klienter!$I$47="Ja",B65,0)),"")</f>
        <v/>
      </c>
      <c r="C69" s="9" t="str">
        <f>IF(Klienter!$B$47&gt;0,Klienter!$B$47*(IF(Klienter!$C$47="Utökad",C56,IF(Klienter!$C$47="Avancerad",C57,C55))+IF(Klienter!$D$47="Totalt 4 År",C58,0)+IF(Klienter!$E$47="Ja",C59,0)+IF(Klienter!$F$47="Ja",C60,0)+IF(Klienter!$G$47="Väska",C61,IF(Klienter!$G$47="Fodral",C62,IF(Klienter!$G$47="Ryggsäck",C63,0)))+IF(Klienter!$H$47="Ja",C64,0)+IF(Klienter!$I$47="Ja",C65,0)),"")</f>
        <v/>
      </c>
      <c r="D69" s="9" t="str">
        <f>IF(Klienter!$B$47&gt;0,Klienter!$B$47*(IF(Klienter!$C$47="Utökad",D56,IF(Klienter!$C$47="Avancerad",D57,D55))+IF(Klienter!$D$47="Totalt 4 År",D58,0)+IF(Klienter!$E$47="Ja",D59,0)+IF(Klienter!$F$47="Ja",D60,0)+IF(Klienter!$G$47="Väska",D61,IF(Klienter!$G$47="Fodral",D62,IF(Klienter!$G$47="Ryggsäck",D63,0)))+IF(Klienter!$H$47="Ja",D64,0)+IF(Klienter!$I$47="Ja",D65,0)),"")</f>
        <v/>
      </c>
      <c r="E69" s="9" t="str">
        <f>IF(Klienter!$B$47&gt;0,Klienter!$B$47*(IF(Klienter!$C$47="Utökad",E56,IF(Klienter!$C$47="Avancerad",E57,E55))+IF(Klienter!$D$47="Totalt 4 År",E58,0)+IF(Klienter!$E$47="Ja",E59,0)+IF(Klienter!$F$47="Ja",E60,0)+IF(Klienter!$G$47="Väska",E61,IF(Klienter!$G$47="Fodral",E62,IF(Klienter!$G$47="Ryggsäck",E63,0)))+IF(Klienter!$H$47="Ja",E64,0)+IF(Klienter!$I$47="Ja",E65,0)),"")</f>
        <v/>
      </c>
      <c r="F69" s="9" t="str">
        <f>IF(Klienter!$B$47&gt;0,Klienter!$B$47*(IF(Klienter!$C$47="Utökad",F56,IF(Klienter!$C$47="Avancerad",F57,F55))+IF(Klienter!$D$47="Totalt 4 År",F58,0)+IF(Klienter!$E$47="Ja",F59,0)+IF(Klienter!$F$47="Ja",F60,0)+IF(Klienter!$G$47="Väska",F61,IF(Klienter!$G$47="Fodral",F62,IF(Klienter!$G$47="Ryggsäck",F63,0)))+IF(Klienter!$H$47="Ja",F64,0)+IF(Klienter!$I$47="Ja",F65,0)),"")</f>
        <v/>
      </c>
      <c r="G69" s="9" t="str">
        <f>IF(Klienter!$B$47&gt;0,Klienter!$B$47*(IF(Klienter!$C$47="Utökad",G56,IF(Klienter!$C$47="Avancerad",G57,G55))+IF(Klienter!$D$47="Totalt 4 År",G58,0)+IF(Klienter!$E$47="Ja",G59,0)+IF(Klienter!$F$47="Ja",G60,0)+IF(Klienter!$G$47="Väska",G61,IF(Klienter!$G$47="Fodral",G62,IF(Klienter!$G$47="Ryggsäck",G63,0)))+IF(Klienter!$H$47="Ja",G64,0)+IF(Klienter!$I$47="Ja",G65,0)),"")</f>
        <v/>
      </c>
      <c r="H69" s="3"/>
      <c r="I69" s="193"/>
      <c r="M69" s="181"/>
    </row>
    <row r="70" spans="1:13">
      <c r="A70" s="52" t="s">
        <v>159</v>
      </c>
      <c r="B70" s="9" t="str">
        <f>IF(Klienter!$B$48&gt;0,Klienter!$B$48*(IF(Klienter!$C$48="Utökad",B56,IF(Klienter!$C$48="Avancerad",B57,B55))+IF(Klienter!$D$48="Totalt 4 År",B58,0)+IF(Klienter!$E$48="Ja",B59,0)+IF(Klienter!$F$48="Ja",B60,0)+IF(Klienter!$G$48="Väska",B61,IF(Klienter!$G$48="Fodral",B62,IF(Klienter!$G$48="Ryggsäck",B63,0)))+IF(Klienter!$H$48="Ja",B64,0)+IF(Klienter!$I$48="Ja",B65,0)),"")</f>
        <v/>
      </c>
      <c r="C70" s="9" t="str">
        <f>IF(Klienter!$B$48&gt;0,Klienter!$B$48*(IF(Klienter!$C$48="Utökad",C56,IF(Klienter!$C$48="Avancerad",C57,C55))+IF(Klienter!$D$48="Totalt 4 År",C58,0)+IF(Klienter!$E$48="Ja",C59,0)+IF(Klienter!$F$48="Ja",C60,0)+IF(Klienter!$G$48="Väska",C61,IF(Klienter!$G$48="Fodral",C62,IF(Klienter!$G$48="Ryggsäck",C63,0)))+IF(Klienter!$H$48="Ja",C64,0)+IF(Klienter!$I$48="Ja",C65,0)),"")</f>
        <v/>
      </c>
      <c r="D70" s="9" t="str">
        <f>IF(Klienter!$B$48&gt;0,Klienter!$B$48*(IF(Klienter!$C$48="Utökad",D56,IF(Klienter!$C$48="Avancerad",D57,D55))+IF(Klienter!$D$48="Totalt 4 År",D58,0)+IF(Klienter!$E$48="Ja",D59,0)+IF(Klienter!$F$48="Ja",D60,0)+IF(Klienter!$G$48="Väska",D61,IF(Klienter!$G$48="Fodral",D62,IF(Klienter!$G$48="Ryggsäck",D63,0)))+IF(Klienter!$H$48="Ja",D64,0)+IF(Klienter!$I$48="Ja",D65,0)),"")</f>
        <v/>
      </c>
      <c r="E70" s="9" t="str">
        <f>IF(Klienter!$B$48&gt;0,Klienter!$B$48*(IF(Klienter!$C$48="Utökad",E56,IF(Klienter!$C$48="Avancerad",E57,E55))+IF(Klienter!$D$48="Totalt 4 År",E58,0)+IF(Klienter!$E$48="Ja",E59,0)+IF(Klienter!$F$48="Ja",E60,0)+IF(Klienter!$G$48="Väska",E61,IF(Klienter!$G$48="Fodral",E62,IF(Klienter!$G$48="Ryggsäck",E63,0)))+IF(Klienter!$H$48="Ja",E64,0)+IF(Klienter!$I$48="Ja",E65,0)),"")</f>
        <v/>
      </c>
      <c r="F70" s="9" t="str">
        <f>IF(Klienter!$B$48&gt;0,Klienter!$B$48*(IF(Klienter!$C$48="Utökad",F56,IF(Klienter!$C$48="Avancerad",F57,F55))+IF(Klienter!$D$48="Totalt 4 År",F58,0)+IF(Klienter!$E$48="Ja",F59,0)+IF(Klienter!$F$48="Ja",F60,0)+IF(Klienter!$G$48="Väska",F61,IF(Klienter!$G$48="Fodral",F62,IF(Klienter!$G$48="Ryggsäck",F63,0)))+IF(Klienter!$H$48="Ja",F64,0)+IF(Klienter!$I$48="Ja",F65,0)),"")</f>
        <v/>
      </c>
      <c r="G70" s="9" t="str">
        <f>IF(Klienter!$B$48&gt;0,Klienter!$B$48*(IF(Klienter!$C$48="Utökad",G56,IF(Klienter!$C$48="Avancerad",G57,G55))+IF(Klienter!$D$48="Totalt 4 År",G58,0)+IF(Klienter!$E$48="Ja",G59,0)+IF(Klienter!$F$48="Ja",G60,0)+IF(Klienter!$G$48="Väska",G61,IF(Klienter!$G$48="Fodral",G62,IF(Klienter!$G$48="Ryggsäck",G63,0)))+IF(Klienter!$H$48="Ja",G64,0)+IF(Klienter!$I$48="Ja",G65,0)),"")</f>
        <v/>
      </c>
      <c r="H70" s="3"/>
      <c r="I70" s="193"/>
      <c r="M70" s="181"/>
    </row>
    <row r="71" spans="1:13" ht="13.5" customHeight="1">
      <c r="A71" s="52"/>
      <c r="B71" s="9"/>
      <c r="C71" s="9"/>
      <c r="D71" s="9"/>
      <c r="E71" s="6"/>
      <c r="F71" s="6"/>
      <c r="G71" s="6"/>
      <c r="H71" s="3"/>
      <c r="I71" s="193"/>
      <c r="M71" s="181"/>
    </row>
    <row r="72" spans="1:13" ht="13.5" customHeight="1">
      <c r="A72" s="52" t="s">
        <v>133</v>
      </c>
      <c r="B72" s="9">
        <f>SUM(B66:B70)</f>
        <v>0</v>
      </c>
      <c r="C72" s="9">
        <f t="shared" ref="C72:G72" si="2">SUM(C66:C70)</f>
        <v>0</v>
      </c>
      <c r="D72" s="9">
        <f t="shared" si="2"/>
        <v>0</v>
      </c>
      <c r="E72" s="9">
        <f t="shared" si="2"/>
        <v>0</v>
      </c>
      <c r="F72" s="9">
        <f t="shared" si="2"/>
        <v>0</v>
      </c>
      <c r="G72" s="9">
        <f t="shared" si="2"/>
        <v>0</v>
      </c>
      <c r="H72" s="3"/>
      <c r="I72" s="193"/>
      <c r="M72" s="181"/>
    </row>
    <row r="73" spans="1:13" ht="13.5" customHeight="1">
      <c r="A73" s="7"/>
      <c r="B73" s="29"/>
      <c r="C73" s="29"/>
      <c r="D73" s="29"/>
      <c r="E73" s="8"/>
      <c r="H73" s="3"/>
      <c r="I73" s="193"/>
      <c r="M73" s="181"/>
    </row>
    <row r="74" spans="1:13" ht="13.5" customHeight="1">
      <c r="A74" s="7"/>
      <c r="B74" s="29"/>
      <c r="C74" s="29"/>
      <c r="D74" s="29"/>
      <c r="E74" s="8"/>
      <c r="H74" s="3"/>
      <c r="I74" s="193"/>
      <c r="M74" s="181"/>
    </row>
    <row r="75" spans="1:13">
      <c r="A75" s="12" t="s">
        <v>134</v>
      </c>
      <c r="B75" s="11"/>
      <c r="C75" s="11"/>
      <c r="D75" s="11"/>
      <c r="F75" s="3"/>
      <c r="G75" s="3"/>
      <c r="H75" s="3"/>
      <c r="I75" s="193"/>
      <c r="M75" s="181"/>
    </row>
    <row r="76" spans="1:13" ht="40.5">
      <c r="A76" s="114" t="s">
        <v>138</v>
      </c>
      <c r="B76" s="191" t="s">
        <v>468</v>
      </c>
      <c r="C76" s="206" t="s">
        <v>444</v>
      </c>
      <c r="D76" s="206" t="s">
        <v>488</v>
      </c>
      <c r="E76" s="206" t="s">
        <v>319</v>
      </c>
      <c r="F76" s="206" t="s">
        <v>497</v>
      </c>
      <c r="G76" s="206" t="s">
        <v>319</v>
      </c>
      <c r="H76" s="3"/>
      <c r="I76" s="206" t="s">
        <v>319</v>
      </c>
      <c r="M76" s="181"/>
    </row>
    <row r="77" spans="1:13" ht="54">
      <c r="A77" s="114" t="s">
        <v>139</v>
      </c>
      <c r="B77" s="206" t="s">
        <v>469</v>
      </c>
      <c r="C77" s="206" t="s">
        <v>475</v>
      </c>
      <c r="D77" s="206" t="s">
        <v>489</v>
      </c>
      <c r="E77" s="206" t="s">
        <v>320</v>
      </c>
      <c r="F77" s="206" t="s">
        <v>498</v>
      </c>
      <c r="G77" s="206" t="s">
        <v>320</v>
      </c>
      <c r="H77" s="3"/>
      <c r="I77" s="206" t="s">
        <v>320</v>
      </c>
      <c r="M77" s="181"/>
    </row>
    <row r="78" spans="1:13">
      <c r="A78" s="91" t="s">
        <v>115</v>
      </c>
      <c r="B78" s="196">
        <v>23097.999600000003</v>
      </c>
      <c r="C78" s="196">
        <v>14969</v>
      </c>
      <c r="D78" s="164">
        <v>13820</v>
      </c>
      <c r="E78" s="186">
        <v>15533.484999999999</v>
      </c>
      <c r="F78" s="180">
        <v>18952.8</v>
      </c>
      <c r="G78" s="177">
        <v>14598</v>
      </c>
      <c r="H78" s="3"/>
      <c r="I78" s="196">
        <v>17502</v>
      </c>
      <c r="J78" s="197"/>
      <c r="K78" s="197"/>
      <c r="M78" s="190"/>
    </row>
    <row r="79" spans="1:13">
      <c r="A79" s="91" t="s">
        <v>116</v>
      </c>
      <c r="B79" s="196">
        <v>25193.118600000002</v>
      </c>
      <c r="C79" s="196">
        <v>16729</v>
      </c>
      <c r="D79" s="164">
        <v>16057</v>
      </c>
      <c r="E79" s="186">
        <v>16931.695</v>
      </c>
      <c r="F79" s="180">
        <v>20688</v>
      </c>
      <c r="G79" s="177">
        <v>15922</v>
      </c>
      <c r="H79" s="3"/>
      <c r="I79" s="196">
        <v>19089.599999999999</v>
      </c>
      <c r="J79" s="197"/>
      <c r="K79" s="197"/>
      <c r="M79" s="190"/>
    </row>
    <row r="80" spans="1:13">
      <c r="A80" s="91" t="s">
        <v>160</v>
      </c>
      <c r="B80" s="196">
        <v>77.865840000000006</v>
      </c>
      <c r="C80" s="196">
        <v>960</v>
      </c>
      <c r="D80" s="163">
        <v>881</v>
      </c>
      <c r="E80" s="182">
        <v>807.78499999999997</v>
      </c>
      <c r="F80" s="180">
        <v>741.6</v>
      </c>
      <c r="G80" s="177">
        <v>606</v>
      </c>
      <c r="H80" s="3"/>
      <c r="I80" s="196">
        <v>70.8</v>
      </c>
      <c r="J80" s="197"/>
      <c r="K80" s="197"/>
      <c r="M80" s="190"/>
    </row>
    <row r="81" spans="1:13">
      <c r="A81" s="91" t="s">
        <v>48</v>
      </c>
      <c r="B81" s="196">
        <v>1339.5564000000002</v>
      </c>
      <c r="C81" s="196">
        <v>1320</v>
      </c>
      <c r="D81" s="163">
        <v>1441</v>
      </c>
      <c r="E81" s="182">
        <v>1195.0619999999999</v>
      </c>
      <c r="F81" s="180">
        <v>1212</v>
      </c>
      <c r="G81" s="177">
        <v>1189</v>
      </c>
      <c r="H81" s="3"/>
      <c r="I81" s="196">
        <v>1218</v>
      </c>
      <c r="J81" s="197"/>
      <c r="K81" s="197"/>
      <c r="M81" s="190"/>
    </row>
    <row r="82" spans="1:13">
      <c r="A82" s="91" t="s">
        <v>120</v>
      </c>
      <c r="B82" s="196">
        <v>209.84184000000005</v>
      </c>
      <c r="C82" s="196">
        <v>211</v>
      </c>
      <c r="D82" s="163">
        <v>202</v>
      </c>
      <c r="E82" s="182">
        <v>195.41499999999999</v>
      </c>
      <c r="F82" s="180">
        <v>174</v>
      </c>
      <c r="G82" s="177">
        <v>153</v>
      </c>
      <c r="H82" s="3"/>
      <c r="I82" s="196">
        <v>190.8</v>
      </c>
      <c r="J82" s="197"/>
      <c r="K82" s="197"/>
      <c r="M82" s="190"/>
    </row>
    <row r="83" spans="1:13">
      <c r="A83" s="91" t="s">
        <v>121</v>
      </c>
      <c r="B83" s="196">
        <v>59.389200000000002</v>
      </c>
      <c r="C83" s="196">
        <v>105</v>
      </c>
      <c r="D83" s="163">
        <v>562</v>
      </c>
      <c r="E83" s="183">
        <v>146.29999999999998</v>
      </c>
      <c r="F83" s="180">
        <v>70.8</v>
      </c>
      <c r="G83" s="177">
        <v>95</v>
      </c>
      <c r="H83" s="3"/>
      <c r="I83" s="196">
        <v>54</v>
      </c>
      <c r="J83" s="197"/>
      <c r="K83" s="197"/>
      <c r="M83" s="190"/>
    </row>
    <row r="84" spans="1:13">
      <c r="A84" s="91" t="s">
        <v>122</v>
      </c>
      <c r="B84" s="196">
        <v>80.50536000000001</v>
      </c>
      <c r="C84" s="196">
        <v>206</v>
      </c>
      <c r="D84" s="163">
        <v>547</v>
      </c>
      <c r="E84" s="183">
        <v>67.924999999999997</v>
      </c>
      <c r="F84" s="180">
        <v>122.39999999999999</v>
      </c>
      <c r="G84" s="177">
        <v>52</v>
      </c>
      <c r="H84" s="3"/>
      <c r="I84" s="196">
        <v>73.2</v>
      </c>
      <c r="J84" s="197"/>
      <c r="K84" s="197"/>
      <c r="M84" s="190"/>
    </row>
    <row r="85" spans="1:13">
      <c r="A85" s="91" t="s">
        <v>123</v>
      </c>
      <c r="B85" s="196">
        <v>96.342480000000009</v>
      </c>
      <c r="C85" s="196">
        <v>311</v>
      </c>
      <c r="D85" s="163">
        <v>1331</v>
      </c>
      <c r="E85" s="183">
        <v>299.91499999999996</v>
      </c>
      <c r="F85" s="180">
        <v>480</v>
      </c>
      <c r="G85" s="177">
        <v>360</v>
      </c>
      <c r="H85" s="3"/>
      <c r="I85" s="196">
        <v>87.6</v>
      </c>
      <c r="J85" s="197"/>
      <c r="K85" s="197"/>
      <c r="M85" s="190"/>
    </row>
    <row r="86" spans="1:13">
      <c r="A86" s="91" t="s">
        <v>124</v>
      </c>
      <c r="B86" s="196">
        <v>312</v>
      </c>
      <c r="C86" s="196">
        <v>252</v>
      </c>
      <c r="D86" s="163">
        <v>665</v>
      </c>
      <c r="E86" s="182">
        <v>186.84599999999998</v>
      </c>
      <c r="F86" s="180">
        <v>552</v>
      </c>
      <c r="G86" s="177">
        <v>446</v>
      </c>
      <c r="H86" s="3"/>
      <c r="I86" s="196">
        <v>236.4</v>
      </c>
      <c r="J86" s="197"/>
      <c r="K86" s="197"/>
      <c r="M86" s="190"/>
    </row>
    <row r="87" spans="1:13">
      <c r="A87" s="91" t="s">
        <v>125</v>
      </c>
      <c r="B87" s="196">
        <v>84.464640000000003</v>
      </c>
      <c r="C87" s="196">
        <v>141</v>
      </c>
      <c r="D87" s="163">
        <v>1432</v>
      </c>
      <c r="E87" s="183">
        <v>426.35999999999996</v>
      </c>
      <c r="F87" s="180">
        <v>145.19999999999999</v>
      </c>
      <c r="G87" s="177">
        <v>96</v>
      </c>
      <c r="H87" s="3"/>
      <c r="I87" s="196">
        <v>76.8</v>
      </c>
      <c r="J87" s="197"/>
      <c r="K87" s="197"/>
      <c r="M87" s="190"/>
    </row>
    <row r="88" spans="1:13">
      <c r="A88" s="12"/>
      <c r="B88" s="13"/>
      <c r="C88" s="13"/>
      <c r="D88" s="13"/>
      <c r="E88" s="2"/>
      <c r="F88" s="9" t="str">
        <f>IF(Klienter!$B$55&gt;0,Klienter!$B$54*(IF(Klienter!$C$55="Ja",F77,F76)+IF(Klienter!$D$55="Totalt 4 År",F78,0)+IF(Klienter!$E$55="Ja",F79,0)+IF(Klienter!$F$55="Ja",F80,0)+IF(Klienter!$G$55="Väska",F81,IF(Klienter!$G$55="Fodral",F82,IF(Klienter!$G$55="Ryggsäck",F83,0)))+IF(Klienter!$H$55="Ja",F84,0)+IF(Klienter!$I$55="Ja",F85,0)),"")</f>
        <v/>
      </c>
      <c r="H88" s="3"/>
      <c r="I88" s="193"/>
      <c r="M88" s="181"/>
    </row>
    <row r="89" spans="1:13">
      <c r="A89" s="52" t="s">
        <v>40</v>
      </c>
      <c r="B89" s="9" t="str">
        <f>IF(Klienter!$B$54&gt;0,Klienter!$B$54*(IF(Klienter!$C$54="Ja",B79,B78)+IF(Klienter!$D$54="Totalt 4 År",B80,0)+IF(Klienter!$E$54="Ja",B81,0)+IF(Klienter!$F$54="Ja",B82,0)+IF(Klienter!$G$54="Väska",B83,IF(Klienter!$G$54="Fodral",B84,IF(Klienter!$G$54="Ryggsäck",B85,0)))+IF(Klienter!$H$54="Ja",B86,0)+IF(Klienter!$I$54="Ja",B87,0)),"")</f>
        <v/>
      </c>
      <c r="C89" s="9" t="str">
        <f>IF(Klienter!$B$54&gt;0,Klienter!$B$54*(IF(Klienter!$C$54="Ja",C79,C78)+IF(Klienter!$D$54="Totalt 4 År",C80,0)+IF(Klienter!$E$54="Ja",C81,0)+IF(Klienter!$F$54="Ja",C82,0)+IF(Klienter!$G$54="Väska",C83,IF(Klienter!$G$54="Fodral",C84,IF(Klienter!$G$54="Ryggsäck",C85,0)))+IF(Klienter!$H$54="Ja",C86,0)+IF(Klienter!$I$54="Ja",C87,0)),"")</f>
        <v/>
      </c>
      <c r="D89" s="9" t="str">
        <f>IF(Klienter!$B$54&gt;0,Klienter!$B$54*(IF(Klienter!$C$54="Ja",D79,D78)+IF(Klienter!$D$54="Totalt 4 År",D80,0)+IF(Klienter!$E$54="Ja",D81,0)+IF(Klienter!$F$54="Ja",D82,0)+IF(Klienter!$G$54="Väska",D83,IF(Klienter!$G$54="Fodral",D84,IF(Klienter!$G$54="Ryggsäck",D85,0)))+IF(Klienter!$H$54="Ja",D86,0)+IF(Klienter!$I$54="Ja",D87,0)),"")</f>
        <v/>
      </c>
      <c r="E89" s="9" t="str">
        <f>IF(Klienter!$B$54&gt;0,Klienter!$B$54*(IF(Klienter!$C$54="Ja",E79,E78)+IF(Klienter!$D$54="Totalt 4 År",E80,0)+IF(Klienter!$E$54="Ja",E81,0)+IF(Klienter!$F$54="Ja",E82,0)+IF(Klienter!$G$54="Väska",E83,IF(Klienter!$G$54="Fodral",E84,IF(Klienter!$G$54="Ryggsäck",E85,0)))+IF(Klienter!$H$54="Ja",E86,0)+IF(Klienter!$I$54="Ja",E87,0)),"")</f>
        <v/>
      </c>
      <c r="F89" s="9" t="str">
        <f>IF(Klienter!$B$54&gt;0,Klienter!$B$54*(IF(Klienter!$C$54="Ja",F79,F78)+IF(Klienter!$D$54="Totalt 4 År",F80,0)+IF(Klienter!$E$54="Ja",F81,0)+IF(Klienter!$F$54="Ja",F82,0)+IF(Klienter!$G$54="Väska",F83,IF(Klienter!$G$54="Fodral",F84,IF(Klienter!$G$54="Ryggsäck",F85,0)))+IF(Klienter!$H$54="Ja",F86,0)+IF(Klienter!$I$54="Ja",F87,0)),"")</f>
        <v/>
      </c>
      <c r="G89" s="9" t="str">
        <f>IF(Klienter!$B$54&gt;0,Klienter!$B$54*(IF(Klienter!$C$54="Ja",G79,G78)+IF(Klienter!$D$54="Totalt 4 År",G80,0)+IF(Klienter!$E$54="Ja",G81,0)+IF(Klienter!$F$54="Ja",G82,0)+IF(Klienter!$G$54="Väska",G83,IF(Klienter!$G$54="Fodral",G84,IF(Klienter!$G$54="Ryggsäck",G85,0)))+IF(Klienter!$H$54="Ja",G86,0)+IF(Klienter!$I$54="Ja",G87,0)),"")</f>
        <v/>
      </c>
      <c r="H89" s="3"/>
      <c r="I89" s="195"/>
      <c r="M89" s="181"/>
    </row>
    <row r="90" spans="1:13">
      <c r="A90" s="52" t="s">
        <v>41</v>
      </c>
      <c r="B90" s="9" t="str">
        <f>IF(Klienter!$B$55&gt;0,Klienter!$B$54*(IF(Klienter!$C$55="Ja",B79,B78)+IF(Klienter!$D$55="Totalt 4 År",B80,0)+IF(Klienter!$E$55="Ja",B81,0)+IF(Klienter!$F$55="Ja",B82,0)+IF(Klienter!$G$55="Väska",B83,IF(Klienter!$G$55="Fodral",B84,IF(Klienter!$G$55="Ryggsäck",B85,0)))+IF(Klienter!$H$55="Ja",B86,0)+IF(Klienter!$I$55="Ja",B87,0)),"")</f>
        <v/>
      </c>
      <c r="C90" s="9" t="str">
        <f>IF(Klienter!$B$55&gt;0,Klienter!$B$54*(IF(Klienter!$C$55="Ja",C79,C78)+IF(Klienter!$D$55="Totalt 4 År",C80,0)+IF(Klienter!$E$55="Ja",C81,0)+IF(Klienter!$F$55="Ja",C82,0)+IF(Klienter!$G$55="Väska",C83,IF(Klienter!$G$55="Fodral",C84,IF(Klienter!$G$55="Ryggsäck",C85,0)))+IF(Klienter!$H$55="Ja",C86,0)+IF(Klienter!$I$55="Ja",C87,0)),"")</f>
        <v/>
      </c>
      <c r="D90" s="9" t="str">
        <f>IF(Klienter!$B$55&gt;0,Klienter!$B$54*(IF(Klienter!$C$55="Ja",D79,D78)+IF(Klienter!$D$55="Totalt 4 År",D80,0)+IF(Klienter!$E$55="Ja",D81,0)+IF(Klienter!$F$55="Ja",D82,0)+IF(Klienter!$G$55="Väska",D83,IF(Klienter!$G$55="Fodral",D84,IF(Klienter!$G$55="Ryggsäck",D85,0)))+IF(Klienter!$H$55="Ja",D86,0)+IF(Klienter!$I$55="Ja",D87,0)),"")</f>
        <v/>
      </c>
      <c r="E90" s="9" t="str">
        <f>IF(Klienter!$B$55&gt;0,Klienter!$B$54*(IF(Klienter!$C$55="Ja",E79,E78)+IF(Klienter!$D$55="Totalt 4 År",E80,0)+IF(Klienter!$E$55="Ja",E81,0)+IF(Klienter!$F$55="Ja",E82,0)+IF(Klienter!$G$55="Väska",E83,IF(Klienter!$G$55="Fodral",E84,IF(Klienter!$G$55="Ryggsäck",E85,0)))+IF(Klienter!$H$55="Ja",E86,0)+IF(Klienter!$I$55="Ja",E87,0)),"")</f>
        <v/>
      </c>
      <c r="F90" s="9" t="str">
        <f>IF(Klienter!$B$55&gt;0,Klienter!$B$54*(IF(Klienter!$C$55="Ja",F79,F78)+IF(Klienter!$D$55="Totalt 4 År",F80,0)+IF(Klienter!$E$55="Ja",F81,0)+IF(Klienter!$F$55="Ja",F82,0)+IF(Klienter!$G$55="Väska",F83,IF(Klienter!$G$55="Fodral",F84,IF(Klienter!$G$55="Ryggsäck",F85,0)))+IF(Klienter!$H$55="Ja",F86,0)+IF(Klienter!$I$55="Ja",F87,0)),"")</f>
        <v/>
      </c>
      <c r="G90" s="9" t="str">
        <f>IF(Klienter!$B$55&gt;0,Klienter!$B$54*(IF(Klienter!$C$55="Ja",G79,G78)+IF(Klienter!$D$55="Totalt 4 År",G80,0)+IF(Klienter!$E$55="Ja",G81,0)+IF(Klienter!$F$55="Ja",G82,0)+IF(Klienter!$G$55="Väska",G83,IF(Klienter!$G$55="Fodral",G84,IF(Klienter!$G$55="Ryggsäck",G85,0)))+IF(Klienter!$H$55="Ja",G86,0)+IF(Klienter!$I$55="Ja",G87,0)),"")</f>
        <v/>
      </c>
      <c r="H90" s="3"/>
      <c r="I90" s="195"/>
      <c r="M90" s="181"/>
    </row>
    <row r="91" spans="1:13">
      <c r="A91" s="52" t="s">
        <v>42</v>
      </c>
      <c r="B91" s="9" t="str">
        <f>IF(Klienter!$B$56&gt;0,Klienter!$B$56*(IF(Klienter!$C$56="Ja",B79,B78)+IF(Klienter!$D$56="Totalt 4 År",B80,0)+IF(Klienter!$E$56="Ja",B81,0)+IF(Klienter!$F$56="Ja",B82,0)+IF(Klienter!$G$56="Väska",B83,IF(Klienter!$G$56="Fodral",B84,IF(Klienter!$G$56="Ryggsäck",B85,0)))+IF(Klienter!$H$56="Ja",B86,0)+IF(Klienter!$I$56="Ja",B87,0)),"")</f>
        <v/>
      </c>
      <c r="C91" s="9" t="str">
        <f>IF(Klienter!$B$56&gt;0,Klienter!$B$56*(IF(Klienter!$C$56="Ja",C79,C78)+IF(Klienter!$D$56="Totalt 4 År",C80,0)+IF(Klienter!$E$56="Ja",C81,0)+IF(Klienter!$F$56="Ja",C82,0)+IF(Klienter!$G$56="Väska",C83,IF(Klienter!$G$56="Fodral",C84,IF(Klienter!$G$56="Ryggsäck",C85,0)))+IF(Klienter!$H$56="Ja",C86,0)+IF(Klienter!$I$56="Ja",C87,0)),"")</f>
        <v/>
      </c>
      <c r="D91" s="9" t="str">
        <f>IF(Klienter!$B$56&gt;0,Klienter!$B$56*(IF(Klienter!$C$56="Ja",D79,D78)+IF(Klienter!$D$56="Totalt 4 År",D80,0)+IF(Klienter!$E$56="Ja",D81,0)+IF(Klienter!$F$56="Ja",D82,0)+IF(Klienter!$G$56="Väska",D83,IF(Klienter!$G$56="Fodral",D84,IF(Klienter!$G$56="Ryggsäck",D85,0)))+IF(Klienter!$H$56="Ja",D86,0)+IF(Klienter!$I$56="Ja",D87,0)),"")</f>
        <v/>
      </c>
      <c r="E91" s="9" t="str">
        <f>IF(Klienter!$B$56&gt;0,Klienter!$B$56*(IF(Klienter!$C$56="Ja",E79,E78)+IF(Klienter!$D$56="Totalt 4 År",E80,0)+IF(Klienter!$E$56="Ja",E81,0)+IF(Klienter!$F$56="Ja",E82,0)+IF(Klienter!$G$56="Väska",E83,IF(Klienter!$G$56="Fodral",E84,IF(Klienter!$G$56="Ryggsäck",E85,0)))+IF(Klienter!$H$56="Ja",E86,0)+IF(Klienter!$I$56="Ja",E87,0)),"")</f>
        <v/>
      </c>
      <c r="F91" s="9" t="str">
        <f>IF(Klienter!$B$56&gt;0,Klienter!$B$56*(IF(Klienter!$C$56="Ja",F79,F78)+IF(Klienter!$D$56="Totalt 4 År",F80,0)+IF(Klienter!$E$56="Ja",F81,0)+IF(Klienter!$F$56="Ja",F82,0)+IF(Klienter!$G$56="Väska",F83,IF(Klienter!$G$56="Fodral",F84,IF(Klienter!$G$56="Ryggsäck",F85,0)))+IF(Klienter!$H$56="Ja",F86,0)+IF(Klienter!$I$56="Ja",F87,0)),"")</f>
        <v/>
      </c>
      <c r="G91" s="9" t="str">
        <f>IF(Klienter!$B$56&gt;0,Klienter!$B$56*(IF(Klienter!$C$56="Ja",G79,G78)+IF(Klienter!$D$56="Totalt 4 År",G80,0)+IF(Klienter!$E$56="Ja",G81,0)+IF(Klienter!$F$56="Ja",G82,0)+IF(Klienter!$G$56="Väska",G83,IF(Klienter!$G$56="Fodral",G84,IF(Klienter!$G$56="Ryggsäck",G85,0)))+IF(Klienter!$H$56="Ja",G86,0)+IF(Klienter!$I$56="Ja",G87,0)),"")</f>
        <v/>
      </c>
      <c r="H91" s="3"/>
      <c r="I91" s="195"/>
      <c r="M91" s="181"/>
    </row>
    <row r="92" spans="1:13">
      <c r="A92" s="52" t="s">
        <v>159</v>
      </c>
      <c r="B92" s="9" t="str">
        <f>IF(Klienter!$B$57&gt;0,Klienter!$B$57*(IF(Klienter!$C$57="Ja",B79,B78)+IF(Klienter!$D$57="Totalt 4 År",B80,0)+IF(Klienter!$E$57="Ja",B81,0)+IF(Klienter!$F$57="Ja",B82,0)+IF(Klienter!$G$57="Väska",B83,IF(Klienter!$G$57="Fodral",B84,IF(Klienter!$G$57="Ryggsäck",B85,0)))+IF(Klienter!$H$57="Ja",B86,0)+IF(Klienter!$I$57="Ja",B87,0)),"")</f>
        <v/>
      </c>
      <c r="C92" s="9" t="str">
        <f>IF(Klienter!$B$57&gt;0,Klienter!$B$57*(IF(Klienter!$C$57="Ja",C79,C78)+IF(Klienter!$D$57="Totalt 4 År",C80,0)+IF(Klienter!$E$57="Ja",C81,0)+IF(Klienter!$F$57="Ja",C82,0)+IF(Klienter!$G$57="Väska",C83,IF(Klienter!$G$57="Fodral",C84,IF(Klienter!$G$57="Ryggsäck",C85,0)))+IF(Klienter!$H$57="Ja",C86,0)+IF(Klienter!$I$57="Ja",C87,0)),"")</f>
        <v/>
      </c>
      <c r="D92" s="9" t="str">
        <f>IF(Klienter!$B$57&gt;0,Klienter!$B$57*(IF(Klienter!$C$57="Ja",D79,D78)+IF(Klienter!$D$57="Totalt 4 År",D80,0)+IF(Klienter!$E$57="Ja",D81,0)+IF(Klienter!$F$57="Ja",D82,0)+IF(Klienter!$G$57="Väska",D83,IF(Klienter!$G$57="Fodral",D84,IF(Klienter!$G$57="Ryggsäck",D85,0)))+IF(Klienter!$H$57="Ja",D86,0)+IF(Klienter!$I$57="Ja",D87,0)),"")</f>
        <v/>
      </c>
      <c r="E92" s="9" t="str">
        <f>IF(Klienter!$B$57&gt;0,Klienter!$B$57*(IF(Klienter!$C$57="Ja",E79,E78)+IF(Klienter!$D$57="Totalt 4 År",E80,0)+IF(Klienter!$E$57="Ja",E81,0)+IF(Klienter!$F$57="Ja",E82,0)+IF(Klienter!$G$57="Väska",E83,IF(Klienter!$G$57="Fodral",E84,IF(Klienter!$G$57="Ryggsäck",E85,0)))+IF(Klienter!$H$57="Ja",E86,0)+IF(Klienter!$I$57="Ja",E87,0)),"")</f>
        <v/>
      </c>
      <c r="F92" s="9" t="str">
        <f>IF(Klienter!$B$57&gt;0,Klienter!$B$57*(IF(Klienter!$C$57="Ja",F79,F78)+IF(Klienter!$D$57="Totalt 4 År",F80,0)+IF(Klienter!$E$57="Ja",F81,0)+IF(Klienter!$F$57="Ja",F82,0)+IF(Klienter!$G$57="Väska",F83,IF(Klienter!$G$57="Fodral",F84,IF(Klienter!$G$57="Ryggsäck",F85,0)))+IF(Klienter!$H$57="Ja",F86,0)+IF(Klienter!$I$57="Ja",F87,0)),"")</f>
        <v/>
      </c>
      <c r="G92" s="9" t="str">
        <f>IF(Klienter!$B$57&gt;0,Klienter!$B$57*(IF(Klienter!$C$57="Ja",G79,G78)+IF(Klienter!$D$57="Totalt 4 År",G80,0)+IF(Klienter!$E$57="Ja",G81,0)+IF(Klienter!$F$57="Ja",G82,0)+IF(Klienter!$G$57="Väska",G83,IF(Klienter!$G$57="Fodral",G84,IF(Klienter!$G$57="Ryggsäck",G85,0)))+IF(Klienter!$H$57="Ja",G86,0)+IF(Klienter!$I$57="Ja",G87,0)),"")</f>
        <v/>
      </c>
      <c r="H92" s="3"/>
      <c r="I92" s="195"/>
      <c r="M92" s="181"/>
    </row>
    <row r="93" spans="1:13">
      <c r="A93" s="52"/>
      <c r="B93" s="9"/>
      <c r="C93" s="9"/>
      <c r="D93" s="9"/>
      <c r="E93" s="6"/>
      <c r="F93" s="6"/>
      <c r="G93" s="6"/>
      <c r="H93" s="3"/>
      <c r="I93" s="193"/>
      <c r="M93" s="181"/>
    </row>
    <row r="94" spans="1:13">
      <c r="A94" s="52" t="s">
        <v>135</v>
      </c>
      <c r="B94" s="9">
        <f>SUM(B89:B92)</f>
        <v>0</v>
      </c>
      <c r="C94" s="9">
        <f t="shared" ref="C94:G94" si="3">SUM(C89:C92)</f>
        <v>0</v>
      </c>
      <c r="D94" s="9">
        <f t="shared" si="3"/>
        <v>0</v>
      </c>
      <c r="E94" s="9">
        <f t="shared" si="3"/>
        <v>0</v>
      </c>
      <c r="F94" s="9">
        <f t="shared" si="3"/>
        <v>0</v>
      </c>
      <c r="G94" s="9">
        <f t="shared" si="3"/>
        <v>0</v>
      </c>
      <c r="H94" s="3"/>
      <c r="I94" s="195"/>
      <c r="M94" s="181"/>
    </row>
    <row r="95" spans="1:13">
      <c r="A95" s="115"/>
      <c r="B95" s="115"/>
      <c r="C95" s="115"/>
      <c r="D95" s="115"/>
      <c r="E95" s="8"/>
      <c r="H95" s="3"/>
      <c r="I95" s="203"/>
      <c r="M95" s="181"/>
    </row>
    <row r="96" spans="1:13">
      <c r="A96" s="12" t="s">
        <v>154</v>
      </c>
      <c r="B96" s="11"/>
      <c r="C96" s="11"/>
      <c r="D96" s="11"/>
      <c r="F96" s="3"/>
      <c r="G96" s="3"/>
      <c r="H96" s="3"/>
      <c r="I96" s="203"/>
      <c r="M96" s="181"/>
    </row>
    <row r="97" spans="1:13" ht="40.5">
      <c r="A97" s="114" t="s">
        <v>155</v>
      </c>
      <c r="B97" s="191" t="s">
        <v>391</v>
      </c>
      <c r="C97" s="206" t="s">
        <v>445</v>
      </c>
      <c r="D97" s="138" t="s">
        <v>490</v>
      </c>
      <c r="E97" s="206" t="s">
        <v>404</v>
      </c>
      <c r="F97" s="206" t="s">
        <v>391</v>
      </c>
      <c r="G97" s="206" t="s">
        <v>174</v>
      </c>
      <c r="H97" s="3"/>
      <c r="I97" s="206" t="s">
        <v>174</v>
      </c>
      <c r="M97" s="181"/>
    </row>
    <row r="98" spans="1:13" ht="54">
      <c r="A98" s="114" t="s">
        <v>156</v>
      </c>
      <c r="B98" s="206" t="s">
        <v>392</v>
      </c>
      <c r="C98" s="206" t="s">
        <v>446</v>
      </c>
      <c r="D98" s="206" t="s">
        <v>491</v>
      </c>
      <c r="E98" s="206" t="s">
        <v>405</v>
      </c>
      <c r="F98" s="206" t="s">
        <v>499</v>
      </c>
      <c r="G98" s="206" t="s">
        <v>175</v>
      </c>
      <c r="H98" s="3"/>
      <c r="I98" s="206" t="s">
        <v>175</v>
      </c>
      <c r="M98" s="181"/>
    </row>
    <row r="99" spans="1:13">
      <c r="A99" s="91" t="s">
        <v>115</v>
      </c>
      <c r="B99" s="196">
        <v>3566.6514000000002</v>
      </c>
      <c r="C99" s="196">
        <v>4415</v>
      </c>
      <c r="D99" s="166">
        <v>3330.8510638297876</v>
      </c>
      <c r="E99" s="186">
        <v>3208.0839999999998</v>
      </c>
      <c r="F99" s="180">
        <v>3667.2</v>
      </c>
      <c r="G99" s="177">
        <v>2452</v>
      </c>
      <c r="H99" s="3"/>
      <c r="I99" s="196">
        <v>2702.4</v>
      </c>
      <c r="J99" s="197"/>
      <c r="K99" s="197"/>
      <c r="M99" s="190"/>
    </row>
    <row r="100" spans="1:13">
      <c r="A100" s="91" t="s">
        <v>116</v>
      </c>
      <c r="B100" s="196">
        <v>4233.1302000000005</v>
      </c>
      <c r="C100" s="196">
        <v>4662</v>
      </c>
      <c r="D100" s="166">
        <v>3608.7997817785053</v>
      </c>
      <c r="E100" s="186">
        <v>3739.78</v>
      </c>
      <c r="F100" s="180">
        <v>4332</v>
      </c>
      <c r="G100" s="177">
        <v>2873</v>
      </c>
      <c r="H100" s="3"/>
      <c r="I100" s="196">
        <v>3207.6</v>
      </c>
      <c r="J100" s="197"/>
      <c r="K100" s="197"/>
      <c r="M100" s="190"/>
    </row>
    <row r="101" spans="1:13">
      <c r="A101" s="91" t="s">
        <v>157</v>
      </c>
      <c r="B101" s="196">
        <v>306.18432000000001</v>
      </c>
      <c r="C101" s="196">
        <v>348</v>
      </c>
      <c r="D101" s="166">
        <v>316.8</v>
      </c>
      <c r="E101" s="186">
        <v>145.255</v>
      </c>
      <c r="F101" s="180">
        <v>276</v>
      </c>
      <c r="G101" s="177">
        <v>261</v>
      </c>
      <c r="H101" s="3"/>
      <c r="I101" s="196">
        <v>278.39999999999998</v>
      </c>
      <c r="J101" s="197"/>
      <c r="K101" s="197"/>
      <c r="M101" s="190"/>
    </row>
    <row r="102" spans="1:13">
      <c r="A102" s="91" t="s">
        <v>121</v>
      </c>
      <c r="B102" s="196">
        <v>59.389200000000002</v>
      </c>
      <c r="C102" s="196">
        <v>105</v>
      </c>
      <c r="D102" s="165">
        <v>561.6</v>
      </c>
      <c r="E102" s="183">
        <v>146.29999999999998</v>
      </c>
      <c r="F102" s="180">
        <v>70.8</v>
      </c>
      <c r="G102" s="177">
        <v>79</v>
      </c>
      <c r="H102" s="3"/>
      <c r="I102" s="196">
        <v>54</v>
      </c>
      <c r="J102" s="197"/>
      <c r="K102" s="197"/>
      <c r="M102" s="190"/>
    </row>
    <row r="103" spans="1:13">
      <c r="A103" s="91" t="s">
        <v>122</v>
      </c>
      <c r="B103" s="196">
        <v>48.831120000000006</v>
      </c>
      <c r="C103" s="196">
        <v>73</v>
      </c>
      <c r="D103" s="165">
        <v>547.19999999999993</v>
      </c>
      <c r="E103" s="183">
        <v>67.924999999999997</v>
      </c>
      <c r="F103" s="180">
        <v>84</v>
      </c>
      <c r="G103" s="177">
        <v>48</v>
      </c>
      <c r="H103" s="3"/>
      <c r="I103" s="196">
        <v>44.4</v>
      </c>
      <c r="J103" s="197"/>
      <c r="K103" s="197"/>
      <c r="M103" s="190"/>
    </row>
    <row r="104" spans="1:13">
      <c r="A104" s="91" t="s">
        <v>123</v>
      </c>
      <c r="B104" s="196">
        <v>96.342480000000009</v>
      </c>
      <c r="C104" s="196">
        <v>372</v>
      </c>
      <c r="D104" s="165">
        <v>1330.8</v>
      </c>
      <c r="E104" s="183">
        <v>299.91499999999996</v>
      </c>
      <c r="F104" s="180">
        <v>480</v>
      </c>
      <c r="G104" s="177">
        <v>360</v>
      </c>
      <c r="H104" s="3"/>
      <c r="I104" s="196">
        <v>87.6</v>
      </c>
      <c r="J104" s="197"/>
      <c r="K104" s="197"/>
      <c r="M104" s="190"/>
    </row>
    <row r="105" spans="1:13" ht="15.75">
      <c r="A105" s="12"/>
      <c r="E105" s="2"/>
      <c r="H105" s="3"/>
      <c r="I105" s="204"/>
      <c r="M105" s="181"/>
    </row>
    <row r="106" spans="1:13" ht="15.75">
      <c r="A106" s="52" t="s">
        <v>40</v>
      </c>
      <c r="B106" s="9" t="str">
        <f>IF(Klienter!$B$63&gt;0,Klienter!$B$63*(IF(Klienter!$C$63="Ja",B100,B99)+IF(Klienter!$D$63="Ja",B101,0)+IF(Klienter!$E$63="Väska",B102,IF(Klienter!$E$63="Fodral",B103,IF(Klienter!$E$63="Ryggsäck",B104,0)))),"")</f>
        <v/>
      </c>
      <c r="C106" s="9" t="str">
        <f>IF(Klienter!$B$63&gt;0,Klienter!$B$63*(IF(Klienter!$C$63="Ja",C100,C99)+IF(Klienter!$D$63="Ja",C101,0)+IF(Klienter!$E$63="Väska",C102,IF(Klienter!$E$63="Fodral",C103,IF(Klienter!$E$63="Ryggsäck",C104,0)))),"")</f>
        <v/>
      </c>
      <c r="D106" s="9" t="str">
        <f>IF(Klienter!$B$63&gt;0,Klienter!$B$63*(IF(Klienter!$C$63="Ja",D100,D99)+IF(Klienter!$D$63="Ja",D101,0)+IF(Klienter!$E$63="Väska",D102,IF(Klienter!$E$63="Fodral",D103,IF(Klienter!$E$63="Ryggsäck",D104,0)))),"")</f>
        <v/>
      </c>
      <c r="E106" s="9" t="str">
        <f>IF(Klienter!$B$63&gt;0,Klienter!$B$63*(IF(Klienter!$C$63="Ja",E100,E99)+IF(Klienter!$D$63="Ja",E101,0)+IF(Klienter!$E$63="Väska",E102,IF(Klienter!$E$63="Fodral",E103,IF(Klienter!$E$63="Ryggsäck",E104,0)))),"")</f>
        <v/>
      </c>
      <c r="F106" s="9" t="str">
        <f>IF(Klienter!$B$63&gt;0,Klienter!$B$63*(IF(Klienter!$C$63="Ja",F100,F99)+IF(Klienter!$D$63="Ja",F101,0)+IF(Klienter!$E$63="Väska",F102,IF(Klienter!$E$63="Fodral",F103,IF(Klienter!$E$63="Ryggsäck",F104,0)))),"")</f>
        <v/>
      </c>
      <c r="G106" s="9" t="str">
        <f>IF(Klienter!$B$63&gt;0,Klienter!$B$63*(IF(Klienter!$C$63="Ja",G100,G99)+IF(Klienter!$D$63="Ja",G101,0)+IF(Klienter!$E$63="Väska",G102,IF(Klienter!$E$63="Fodral",G103,IF(Klienter!$E$63="Ryggsäck",G104,0)))),"")</f>
        <v/>
      </c>
      <c r="H106" s="3"/>
      <c r="I106" s="204"/>
      <c r="M106" s="181"/>
    </row>
    <row r="107" spans="1:13" ht="15.75">
      <c r="A107" s="52" t="s">
        <v>41</v>
      </c>
      <c r="B107" s="9" t="str">
        <f>IF(Klienter!$B$64&gt;0,Klienter!$B$64*(IF(Klienter!$C$64="Ja",B100,B99)+IF(Klienter!$D$64="Ja",B101,0)+IF(Klienter!$E$64="Väska",B102,IF(Klienter!$E$64="Fodral",B103,IF(Klienter!$E$64="Ryggsäck",B104,0)))),"")</f>
        <v/>
      </c>
      <c r="C107" s="9" t="str">
        <f>IF(Klienter!$B$64&gt;0,Klienter!$B$64*(IF(Klienter!$C$64="Ja",C100,C99)+IF(Klienter!$D$64="Ja",C101,0)+IF(Klienter!$E$64="Väska",C102,IF(Klienter!$E$64="Fodral",C103,IF(Klienter!$E$64="Ryggsäck",C104,0)))),"")</f>
        <v/>
      </c>
      <c r="D107" s="9" t="str">
        <f>IF(Klienter!$B$64&gt;0,Klienter!$B$64*(IF(Klienter!$C$64="Ja",D100,D99)+IF(Klienter!$D$64="Ja",D101,0)+IF(Klienter!$E$64="Väska",D102,IF(Klienter!$E$64="Fodral",D103,IF(Klienter!$E$64="Ryggsäck",D104,0)))),"")</f>
        <v/>
      </c>
      <c r="E107" s="9" t="str">
        <f>IF(Klienter!$B$64&gt;0,Klienter!$B$64*(IF(Klienter!$C$64="Ja",E100,E99)+IF(Klienter!$D$64="Ja",E101,0)+IF(Klienter!$E$64="Väska",E102,IF(Klienter!$E$64="Fodral",E103,IF(Klienter!$E$64="Ryggsäck",E104,0)))),"")</f>
        <v/>
      </c>
      <c r="F107" s="9" t="str">
        <f>IF(Klienter!$B$64&gt;0,Klienter!$B$64*(IF(Klienter!$C$64="Ja",F100,F99)+IF(Klienter!$D$64="Ja",F101,0)+IF(Klienter!$E$64="Väska",F102,IF(Klienter!$E$64="Fodral",F103,IF(Klienter!$E$64="Ryggsäck",F104,0)))),"")</f>
        <v/>
      </c>
      <c r="G107" s="9" t="str">
        <f>IF(Klienter!$B$64&gt;0,Klienter!$B$64*(IF(Klienter!$C$64="Ja",G100,G99)+IF(Klienter!$D$64="Ja",G101,0)+IF(Klienter!$E$64="Väska",G102,IF(Klienter!$E$64="Fodral",G103,IF(Klienter!$E$64="Ryggsäck",G104,0)))),"")</f>
        <v/>
      </c>
      <c r="H107" s="3"/>
      <c r="I107" s="204"/>
      <c r="M107" s="181"/>
    </row>
    <row r="108" spans="1:13" ht="15.75">
      <c r="A108" s="52" t="s">
        <v>42</v>
      </c>
      <c r="B108" s="9" t="str">
        <f>IF(Klienter!$B$65&gt;0,Klienter!$B$65*(IF(Klienter!$C$65="Ja",B100,B99)+IF(Klienter!$D$65="Ja",B101,0)+IF(Klienter!$E$65="Väska",B102,IF(Klienter!$E$65="Fodral",B103,IF(Klienter!$E$65="Ryggsäck",B104,0)))),"")</f>
        <v/>
      </c>
      <c r="C108" s="9" t="str">
        <f>IF(Klienter!$B$65&gt;0,Klienter!$B$65*(IF(Klienter!$C$65="Ja",C100,C99)+IF(Klienter!$D$65="Ja",C101,0)+IF(Klienter!$E$65="Väska",C102,IF(Klienter!$E$65="Fodral",C103,IF(Klienter!$E$65="Ryggsäck",C104,0)))),"")</f>
        <v/>
      </c>
      <c r="D108" s="9" t="str">
        <f>IF(Klienter!$B$65&gt;0,Klienter!$B$65*(IF(Klienter!$C$65="Ja",D100,D99)+IF(Klienter!$D$65="Ja",D101,0)+IF(Klienter!$E$65="Väska",D102,IF(Klienter!$E$65="Fodral",D103,IF(Klienter!$E$65="Ryggsäck",D104,0)))),"")</f>
        <v/>
      </c>
      <c r="E108" s="9" t="str">
        <f>IF(Klienter!$B$65&gt;0,Klienter!$B$65*(IF(Klienter!$C$65="Ja",E100,E99)+IF(Klienter!$D$65="Ja",E101,0)+IF(Klienter!$E$65="Väska",E102,IF(Klienter!$E$65="Fodral",E103,IF(Klienter!$E$65="Ryggsäck",E104,0)))),"")</f>
        <v/>
      </c>
      <c r="F108" s="9" t="str">
        <f>IF(Klienter!$B$65&gt;0,Klienter!$B$65*(IF(Klienter!$C$65="Ja",F100,F99)+IF(Klienter!$D$65="Ja",F101,0)+IF(Klienter!$E$65="Väska",F102,IF(Klienter!$E$65="Fodral",F103,IF(Klienter!$E$65="Ryggsäck",F104,0)))),"")</f>
        <v/>
      </c>
      <c r="G108" s="9" t="str">
        <f>IF(Klienter!$B$65&gt;0,Klienter!$B$65*(IF(Klienter!$C$65="Ja",G100,G99)+IF(Klienter!$D$65="Ja",G101,0)+IF(Klienter!$E$65="Väska",G102,IF(Klienter!$E$65="Fodral",G103,IF(Klienter!$E$65="Ryggsäck",G104,0)))),"")</f>
        <v/>
      </c>
      <c r="H108" s="3"/>
      <c r="I108" s="201"/>
      <c r="M108" s="181"/>
    </row>
    <row r="109" spans="1:13" ht="15.75">
      <c r="A109" s="52" t="s">
        <v>159</v>
      </c>
      <c r="B109" s="9" t="str">
        <f>IF(Klienter!$B$66&gt;0,Klienter!$B$66*(IF(Klienter!$C$66="Ja",B100,B99)+IF(Klienter!$D$66="Ja",B101,0)+IF(Klienter!$E$66="Väska",B102,IF(Klienter!$E$66="Fodral",B103,IF(Klienter!$E$66="Ryggsäck",B104,0)))),"")</f>
        <v/>
      </c>
      <c r="C109" s="9" t="str">
        <f>IF(Klienter!$B$66&gt;0,Klienter!$B$66*(IF(Klienter!$C$66="Ja",C100,C99)+IF(Klienter!$D$66="Ja",C101,0)+IF(Klienter!$E$66="Väska",C102,IF(Klienter!$E$66="Fodral",C103,IF(Klienter!$E$66="Ryggsäck",C104,0)))),"")</f>
        <v/>
      </c>
      <c r="D109" s="9" t="str">
        <f>IF(Klienter!$B$66&gt;0,Klienter!$B$66*(IF(Klienter!$C$66="Ja",D100,D99)+IF(Klienter!$D$66="Ja",D101,0)+IF(Klienter!$E$66="Väska",D102,IF(Klienter!$E$66="Fodral",D103,IF(Klienter!$E$66="Ryggsäck",D104,0)))),"")</f>
        <v/>
      </c>
      <c r="E109" s="9" t="str">
        <f>IF(Klienter!$B$66&gt;0,Klienter!$B$66*(IF(Klienter!$C$66="Ja",E100,E99)+IF(Klienter!$D$66="Ja",E101,0)+IF(Klienter!$E$66="Väska",E102,IF(Klienter!$E$66="Fodral",E103,IF(Klienter!$E$66="Ryggsäck",E104,0)))),"")</f>
        <v/>
      </c>
      <c r="F109" s="9" t="str">
        <f>IF(Klienter!$B$66&gt;0,Klienter!$B$66*(IF(Klienter!$C$66="Ja",F100,F99)+IF(Klienter!$D$66="Ja",F101,0)+IF(Klienter!$E$66="Väska",F102,IF(Klienter!$E$66="Fodral",F103,IF(Klienter!$E$66="Ryggsäck",F104,0)))),"")</f>
        <v/>
      </c>
      <c r="G109" s="9" t="str">
        <f>IF(Klienter!$B$66&gt;0,Klienter!$B$66*(IF(Klienter!$C$66="Ja",G100,G99)+IF(Klienter!$D$66="Ja",G101,0)+IF(Klienter!$E$66="Väska",G102,IF(Klienter!$E$66="Fodral",G103,IF(Klienter!$E$66="Ryggsäck",G104,0)))),"")</f>
        <v/>
      </c>
      <c r="H109" s="3"/>
      <c r="I109" s="201"/>
      <c r="M109" s="181"/>
    </row>
    <row r="110" spans="1:13">
      <c r="A110" s="52"/>
      <c r="B110" s="9"/>
      <c r="C110" s="9"/>
      <c r="D110" s="9"/>
      <c r="E110" s="6"/>
      <c r="F110" s="6"/>
      <c r="G110" s="6"/>
      <c r="H110" s="3"/>
      <c r="I110" s="203"/>
      <c r="M110" s="181"/>
    </row>
    <row r="111" spans="1:13">
      <c r="A111" s="52" t="s">
        <v>158</v>
      </c>
      <c r="B111" s="9">
        <f>SUM(B106:B109)</f>
        <v>0</v>
      </c>
      <c r="C111" s="9">
        <f t="shared" ref="C111:G111" si="4">SUM(C106:C109)</f>
        <v>0</v>
      </c>
      <c r="D111" s="9">
        <f t="shared" si="4"/>
        <v>0</v>
      </c>
      <c r="E111" s="9">
        <f t="shared" si="4"/>
        <v>0</v>
      </c>
      <c r="F111" s="9">
        <f t="shared" si="4"/>
        <v>0</v>
      </c>
      <c r="G111" s="9">
        <f t="shared" si="4"/>
        <v>0</v>
      </c>
      <c r="H111" s="3"/>
      <c r="I111" s="203"/>
      <c r="M111" s="181"/>
    </row>
    <row r="112" spans="1:13" ht="15.75">
      <c r="A112" s="115"/>
      <c r="B112" s="115"/>
      <c r="C112" s="115"/>
      <c r="D112" s="115"/>
      <c r="E112" s="8"/>
      <c r="H112" s="3"/>
      <c r="I112" s="204"/>
      <c r="M112" s="181"/>
    </row>
    <row r="113" spans="1:13" ht="15.75">
      <c r="A113" s="12" t="s">
        <v>50</v>
      </c>
      <c r="B113" s="11"/>
      <c r="C113" s="11"/>
      <c r="D113" s="11"/>
      <c r="F113" s="3"/>
      <c r="G113" s="3"/>
      <c r="H113" s="3"/>
      <c r="I113" s="204"/>
      <c r="M113" s="181"/>
    </row>
    <row r="114" spans="1:13" ht="27">
      <c r="A114" s="114" t="s">
        <v>136</v>
      </c>
      <c r="B114" s="191" t="s">
        <v>393</v>
      </c>
      <c r="C114" s="206" t="s">
        <v>447</v>
      </c>
      <c r="D114" s="206" t="s">
        <v>476</v>
      </c>
      <c r="E114" s="206" t="s">
        <v>406</v>
      </c>
      <c r="F114" s="206" t="s">
        <v>500</v>
      </c>
      <c r="G114" s="175" t="s">
        <v>321</v>
      </c>
      <c r="H114" s="3"/>
      <c r="I114" s="191" t="s">
        <v>321</v>
      </c>
      <c r="M114" s="181"/>
    </row>
    <row r="115" spans="1:13" ht="27">
      <c r="A115" s="114" t="s">
        <v>137</v>
      </c>
      <c r="B115" s="191" t="s">
        <v>394</v>
      </c>
      <c r="C115" s="206" t="s">
        <v>448</v>
      </c>
      <c r="D115" s="206" t="s">
        <v>476</v>
      </c>
      <c r="E115" s="206" t="s">
        <v>407</v>
      </c>
      <c r="F115" s="206" t="s">
        <v>448</v>
      </c>
      <c r="G115" s="175" t="s">
        <v>322</v>
      </c>
      <c r="H115" s="3"/>
      <c r="I115" s="191" t="s">
        <v>322</v>
      </c>
      <c r="M115" s="181"/>
    </row>
    <row r="116" spans="1:13">
      <c r="A116" s="91" t="s">
        <v>115</v>
      </c>
      <c r="B116" s="196">
        <v>10255.635</v>
      </c>
      <c r="C116" s="196">
        <v>8964</v>
      </c>
      <c r="D116" s="168">
        <v>8574.5771958537916</v>
      </c>
      <c r="E116" s="186">
        <v>9349.8239999999987</v>
      </c>
      <c r="F116" s="180">
        <v>9691.1999999999989</v>
      </c>
      <c r="G116" s="177">
        <v>7381</v>
      </c>
      <c r="H116" s="3"/>
      <c r="I116" s="196">
        <v>7849.2</v>
      </c>
      <c r="J116" s="197"/>
      <c r="K116" s="197"/>
      <c r="M116" s="190"/>
    </row>
    <row r="117" spans="1:13">
      <c r="A117" s="91" t="s">
        <v>116</v>
      </c>
      <c r="B117" s="196">
        <v>13698.009000000002</v>
      </c>
      <c r="C117" s="196">
        <v>10978</v>
      </c>
      <c r="D117" s="168">
        <v>11092.51500272777</v>
      </c>
      <c r="E117" s="186">
        <v>12897.389999999998</v>
      </c>
      <c r="F117" s="180">
        <v>13370.4</v>
      </c>
      <c r="G117" s="177">
        <v>10182</v>
      </c>
      <c r="H117" s="3"/>
      <c r="I117" s="196">
        <v>12202.8</v>
      </c>
      <c r="J117" s="197"/>
      <c r="K117" s="197"/>
      <c r="M117" s="190"/>
    </row>
    <row r="118" spans="1:13" ht="12.6" customHeight="1">
      <c r="A118" s="91" t="s">
        <v>160</v>
      </c>
      <c r="B118" s="196">
        <v>38.273040000000002</v>
      </c>
      <c r="C118" s="196">
        <v>267</v>
      </c>
      <c r="D118" s="168">
        <v>338.4</v>
      </c>
      <c r="E118" s="186">
        <v>392.50199999999995</v>
      </c>
      <c r="F118" s="180">
        <v>288</v>
      </c>
      <c r="G118" s="177">
        <v>233</v>
      </c>
      <c r="H118" s="3"/>
      <c r="I118" s="196">
        <v>34.799999999999997</v>
      </c>
      <c r="J118" s="197"/>
      <c r="K118" s="197"/>
      <c r="M118" s="190"/>
    </row>
    <row r="119" spans="1:13" ht="15.75">
      <c r="A119" s="91" t="s">
        <v>125</v>
      </c>
      <c r="B119" s="205">
        <v>84.464640000000003</v>
      </c>
      <c r="C119" s="196">
        <v>513</v>
      </c>
      <c r="D119" s="167">
        <v>1886.3999999999999</v>
      </c>
      <c r="E119" s="183">
        <v>984.38999999999987</v>
      </c>
      <c r="F119" s="180">
        <v>145.19999999999999</v>
      </c>
      <c r="G119" s="177">
        <v>1540</v>
      </c>
      <c r="H119" s="3"/>
      <c r="I119" s="205">
        <v>76.8</v>
      </c>
      <c r="J119" s="197"/>
      <c r="K119" s="197"/>
      <c r="M119" s="190"/>
    </row>
    <row r="120" spans="1:13" ht="13.5" customHeight="1">
      <c r="A120" s="12"/>
      <c r="B120" s="13"/>
      <c r="C120" s="13"/>
      <c r="D120" s="13"/>
      <c r="E120" s="2"/>
      <c r="H120" s="3"/>
      <c r="I120" s="204"/>
      <c r="M120" s="181"/>
    </row>
    <row r="121" spans="1:13" ht="13.5" customHeight="1">
      <c r="A121" s="52" t="s">
        <v>40</v>
      </c>
      <c r="B121" s="9" t="str">
        <f>IF(Klienter!$B$71&gt;0,Klienter!$B$71*(IF(Klienter!$C$71="Ja",B117,B116)+IF(Klienter!$D$71="Totalt 4 År",B118,0)+IF(Klienter!$E$71="Ja",B119,0)),"")</f>
        <v/>
      </c>
      <c r="C121" s="9" t="str">
        <f>IF(Klienter!$B$71&gt;0,Klienter!$B$71*(IF(Klienter!$C$71="Ja",C117,C116)+IF(Klienter!$D$71="Totalt 4 År",C118,0)+IF(Klienter!$E$71="Ja",C119,0)),"")</f>
        <v/>
      </c>
      <c r="D121" s="9" t="str">
        <f>IF(Klienter!$B$71&gt;0,Klienter!$B$71*(IF(Klienter!$C$71="Ja",D117,D116)+IF(Klienter!$D$71="Totalt 4 År",D118,0)+IF(Klienter!$E$71="Ja",D119,0)),"")</f>
        <v/>
      </c>
      <c r="E121" s="9" t="str">
        <f>IF(Klienter!$B$71&gt;0,Klienter!$B$71*(IF(Klienter!$C$71="Ja",E117,E116)+IF(Klienter!$D$71="Totalt 4 År",E118,0)+IF(Klienter!$E$71="Ja",E119,0)),"")</f>
        <v/>
      </c>
      <c r="F121" s="9" t="str">
        <f>IF(Klienter!$B$71&gt;0,Klienter!$B$71*(IF(Klienter!$C$71="Ja",F117,F116)+IF(Klienter!$D$71="Totalt 4 År",F118,0)+IF(Klienter!$E$71="Ja",F119,0)),"")</f>
        <v/>
      </c>
      <c r="G121" s="9" t="str">
        <f>IF(Klienter!$B$71&gt;0,Klienter!$B$71*(IF(Klienter!$C$71="Ja",G117,G116)+IF(Klienter!$D$71="Totalt 4 År",G118,0)+IF(Klienter!$E$71="Ja",G119,0)),"")</f>
        <v/>
      </c>
      <c r="H121" s="3"/>
      <c r="I121" s="200"/>
      <c r="M121" s="181"/>
    </row>
    <row r="122" spans="1:13" ht="15.75">
      <c r="A122" s="52" t="s">
        <v>41</v>
      </c>
      <c r="B122" s="9" t="str">
        <f>IF(Klienter!$B$72&gt;0,Klienter!$B$72*(IF(Klienter!$C$72="Ja",B117,B116)+IF(Klienter!$D$72="Totalt 4 År",B118,0)+IF(Klienter!$E$72="Ja",B119,0)),"")</f>
        <v/>
      </c>
      <c r="C122" s="9" t="str">
        <f>IF(Klienter!$B$72&gt;0,Klienter!$B$72*(IF(Klienter!$C$72="Ja",C117,C116)+IF(Klienter!$D$72="Totalt 4 År",C118,0)+IF(Klienter!$E$72="Ja",C119,0)),"")</f>
        <v/>
      </c>
      <c r="D122" s="9" t="str">
        <f>IF(Klienter!$B$72&gt;0,Klienter!$B$72*(IF(Klienter!$C$72="Ja",D117,D116)+IF(Klienter!$D$72="Totalt 4 År",D118,0)+IF(Klienter!$E$72="Ja",D119,0)),"")</f>
        <v/>
      </c>
      <c r="E122" s="9" t="str">
        <f>IF(Klienter!$B$72&gt;0,Klienter!$B$72*(IF(Klienter!$C$72="Ja",E117,E116)+IF(Klienter!$D$72="Totalt 4 År",E118,0)+IF(Klienter!$E$72="Ja",E119,0)),"")</f>
        <v/>
      </c>
      <c r="F122" s="9" t="str">
        <f>IF(Klienter!$B$72&gt;0,Klienter!$B$72*(IF(Klienter!$C$72="Ja",F117,F116)+IF(Klienter!$D$72="Totalt 4 År",F118,0)+IF(Klienter!$E$72="Ja",F119,0)),"")</f>
        <v/>
      </c>
      <c r="G122" s="9" t="str">
        <f>IF(Klienter!$B$72&gt;0,Klienter!$B$72*(IF(Klienter!$C$72="Ja",G117,G116)+IF(Klienter!$D$72="Totalt 4 År",G118,0)+IF(Klienter!$E$72="Ja",G119,0)),"")</f>
        <v/>
      </c>
      <c r="H122" s="3"/>
      <c r="I122" s="201"/>
      <c r="M122" s="181"/>
    </row>
    <row r="123" spans="1:13">
      <c r="A123" s="52" t="s">
        <v>42</v>
      </c>
      <c r="B123" s="9" t="str">
        <f>IF(Klienter!$B$73&gt;0,Klienter!$B$73*(IF(Klienter!$C$73="Ja",B117,B116)+IF(Klienter!$D$73="Totalt 4 År",B118,0)+IF(Klienter!$E$73="Ja",B119,0)),"")</f>
        <v/>
      </c>
      <c r="C123" s="9" t="str">
        <f>IF(Klienter!$B$73&gt;0,Klienter!$B$73*(IF(Klienter!$C$73="Ja",C117,C116)+IF(Klienter!$D$73="Totalt 4 År",C118,0)+IF(Klienter!$E$73="Ja",C119,0)),"")</f>
        <v/>
      </c>
      <c r="D123" s="9" t="str">
        <f>IF(Klienter!$B$73&gt;0,Klienter!$B$73*(IF(Klienter!$C$73="Ja",D117,D116)+IF(Klienter!$D$73="Totalt 4 År",D118,0)+IF(Klienter!$E$73="Ja",D119,0)),"")</f>
        <v/>
      </c>
      <c r="E123" s="9" t="str">
        <f>IF(Klienter!$B$73&gt;0,Klienter!$B$73*(IF(Klienter!$C$73="Ja",E117,E116)+IF(Klienter!$D$73="Totalt 4 År",E118,0)+IF(Klienter!$E$73="Ja",E119,0)),"")</f>
        <v/>
      </c>
      <c r="F123" s="9" t="str">
        <f>IF(Klienter!$B$73&gt;0,Klienter!$B$73*(IF(Klienter!$C$73="Ja",F117,F116)+IF(Klienter!$D$73="Totalt 4 År",F118,0)+IF(Klienter!$E$73="Ja",F119,0)),"")</f>
        <v/>
      </c>
      <c r="G123" s="9" t="str">
        <f>IF(Klienter!$B$73&gt;0,Klienter!$B$73*(IF(Klienter!$C$73="Ja",G117,G116)+IF(Klienter!$D$73="Totalt 4 År",G118,0)+IF(Klienter!$E$73="Ja",G119,0)),"")</f>
        <v/>
      </c>
      <c r="H123" s="3"/>
      <c r="I123" s="203"/>
      <c r="M123" s="181"/>
    </row>
    <row r="124" spans="1:13">
      <c r="A124" s="52" t="s">
        <v>159</v>
      </c>
      <c r="B124" s="9" t="str">
        <f>IF(Klienter!$B$74&gt;0,Klienter!$B$74*(IF(Klienter!$C$74="Ja",B117,B116)+IF(Klienter!$D$74="Totalt 4 År",B118,0)+IF(Klienter!$E$74="Ja",B119,0)),"")</f>
        <v/>
      </c>
      <c r="C124" s="9" t="str">
        <f>IF(Klienter!$B$74&gt;0,Klienter!$B$74*(IF(Klienter!$C$74="Ja",C117,C116)+IF(Klienter!$D$74="Totalt 4 År",C118,0)+IF(Klienter!$E$74="Ja",C119,0)),"")</f>
        <v/>
      </c>
      <c r="D124" s="9" t="str">
        <f>IF(Klienter!$B$74&gt;0,Klienter!$B$74*(IF(Klienter!$C$74="Ja",D117,D116)+IF(Klienter!$D$74="Totalt 4 År",D118,0)+IF(Klienter!$E$74="Ja",D119,0)),"")</f>
        <v/>
      </c>
      <c r="E124" s="9" t="str">
        <f>IF(Klienter!$B$74&gt;0,Klienter!$B$74*(IF(Klienter!$C$74="Ja",E117,E116)+IF(Klienter!$D$74="Totalt 4 År",E118,0)+IF(Klienter!$E$74="Ja",E119,0)),"")</f>
        <v/>
      </c>
      <c r="F124" s="9" t="str">
        <f>IF(Klienter!$B$74&gt;0,Klienter!$B$74*(IF(Klienter!$C$74="Ja",F117,F116)+IF(Klienter!$D$74="Totalt 4 År",F118,0)+IF(Klienter!$E$74="Ja",F119,0)),"")</f>
        <v/>
      </c>
      <c r="G124" s="9" t="str">
        <f>IF(Klienter!$B$74&gt;0,Klienter!$B$74*(IF(Klienter!$C$74="Ja",G117,G116)+IF(Klienter!$D$74="Totalt 4 År",G118,0)+IF(Klienter!$E$74="Ja",G119,0)),"")</f>
        <v/>
      </c>
      <c r="H124" s="3"/>
      <c r="I124" s="203"/>
      <c r="M124" s="181"/>
    </row>
    <row r="125" spans="1:13" ht="15.75">
      <c r="A125" s="52"/>
      <c r="B125" s="9"/>
      <c r="C125" s="9"/>
      <c r="D125" s="9"/>
      <c r="E125" s="6"/>
      <c r="F125" s="6"/>
      <c r="G125" s="6"/>
      <c r="H125" s="3"/>
      <c r="I125" s="204"/>
      <c r="M125" s="181"/>
    </row>
    <row r="126" spans="1:13" ht="15.75">
      <c r="A126" s="52" t="s">
        <v>143</v>
      </c>
      <c r="B126" s="9">
        <f>SUM(B121:B124)</f>
        <v>0</v>
      </c>
      <c r="C126" s="9">
        <f t="shared" ref="C126:F126" si="5">SUM(C121:C124)</f>
        <v>0</v>
      </c>
      <c r="D126" s="9">
        <f t="shared" si="5"/>
        <v>0</v>
      </c>
      <c r="E126" s="9">
        <f t="shared" si="5"/>
        <v>0</v>
      </c>
      <c r="F126" s="9">
        <f t="shared" si="5"/>
        <v>0</v>
      </c>
      <c r="G126" s="9">
        <f>SUM(G121:G124)</f>
        <v>0</v>
      </c>
      <c r="H126" s="3"/>
      <c r="I126" s="204"/>
      <c r="M126" s="181"/>
    </row>
    <row r="127" spans="1:13" ht="15.75">
      <c r="A127" s="116"/>
      <c r="B127" s="116"/>
      <c r="C127" s="116"/>
      <c r="D127" s="116"/>
      <c r="E127" s="2"/>
      <c r="H127" s="3"/>
      <c r="I127" s="204"/>
      <c r="M127" s="181"/>
    </row>
    <row r="128" spans="1:13" ht="15.75">
      <c r="A128" s="80"/>
      <c r="B128" s="80"/>
      <c r="C128" s="80"/>
      <c r="D128" s="80"/>
      <c r="E128" s="2"/>
      <c r="H128" s="3"/>
      <c r="I128" s="204"/>
      <c r="M128" s="181"/>
    </row>
    <row r="129" spans="1:13" ht="15.75">
      <c r="A129" s="12" t="s">
        <v>49</v>
      </c>
      <c r="B129" s="11"/>
      <c r="C129" s="11"/>
      <c r="D129" s="11"/>
      <c r="F129" s="3"/>
      <c r="G129" s="3"/>
      <c r="H129" s="3"/>
      <c r="I129" s="204"/>
      <c r="M129" s="181"/>
    </row>
    <row r="130" spans="1:13" ht="40.5">
      <c r="A130" s="114" t="s">
        <v>144</v>
      </c>
      <c r="B130" s="198" t="s">
        <v>464</v>
      </c>
      <c r="C130" s="206" t="s">
        <v>449</v>
      </c>
      <c r="D130" s="206" t="s">
        <v>449</v>
      </c>
      <c r="E130" s="206" t="s">
        <v>408</v>
      </c>
      <c r="F130" s="206" t="s">
        <v>449</v>
      </c>
      <c r="G130" s="175" t="s">
        <v>354</v>
      </c>
      <c r="H130" s="3"/>
      <c r="I130" s="198" t="s">
        <v>335</v>
      </c>
      <c r="M130" s="181"/>
    </row>
    <row r="131" spans="1:13">
      <c r="A131" s="91" t="s">
        <v>145</v>
      </c>
      <c r="B131" s="199">
        <v>2236.9932000000003</v>
      </c>
      <c r="C131" s="199">
        <v>2270</v>
      </c>
      <c r="D131" s="169">
        <v>2160</v>
      </c>
      <c r="E131" s="186">
        <v>2165.3259999999996</v>
      </c>
      <c r="F131" s="180">
        <v>1771.2</v>
      </c>
      <c r="G131" s="177">
        <v>1850</v>
      </c>
      <c r="H131" s="3"/>
      <c r="I131" s="199">
        <v>1695</v>
      </c>
      <c r="J131" s="197"/>
      <c r="K131" s="197"/>
      <c r="L131" s="190"/>
      <c r="M131" s="190"/>
    </row>
    <row r="132" spans="1:13">
      <c r="A132" s="91" t="s">
        <v>119</v>
      </c>
      <c r="B132" s="192">
        <v>0</v>
      </c>
      <c r="C132" s="199">
        <v>41</v>
      </c>
      <c r="D132" s="169">
        <v>30</v>
      </c>
      <c r="E132" s="186">
        <v>17.765000000000001</v>
      </c>
      <c r="F132" s="180">
        <v>30</v>
      </c>
      <c r="G132" s="177">
        <v>74</v>
      </c>
      <c r="H132" s="3"/>
      <c r="I132" s="192">
        <v>0</v>
      </c>
      <c r="J132" s="197"/>
      <c r="K132" s="197"/>
      <c r="L132" s="190"/>
      <c r="M132" s="190"/>
    </row>
    <row r="133" spans="1:13">
      <c r="A133" s="91" t="s">
        <v>146</v>
      </c>
      <c r="B133" s="199">
        <v>744</v>
      </c>
      <c r="C133" s="199">
        <v>673</v>
      </c>
      <c r="D133" s="169">
        <v>618</v>
      </c>
      <c r="E133" s="186">
        <v>688.44599999999991</v>
      </c>
      <c r="F133" s="180">
        <v>246</v>
      </c>
      <c r="G133" s="177">
        <v>1040</v>
      </c>
      <c r="H133" s="3"/>
      <c r="I133" s="199">
        <v>564</v>
      </c>
      <c r="K133" s="197"/>
      <c r="L133" s="190"/>
      <c r="M133" s="190"/>
    </row>
    <row r="134" spans="1:13">
      <c r="A134" s="52"/>
      <c r="B134" s="10"/>
      <c r="C134" s="10"/>
      <c r="D134" s="10"/>
      <c r="E134" s="10"/>
      <c r="F134" s="10"/>
      <c r="G134" s="10"/>
      <c r="H134" s="3"/>
      <c r="I134" s="203"/>
      <c r="J134" s="184"/>
      <c r="K134" s="184"/>
      <c r="M134" s="181"/>
    </row>
    <row r="135" spans="1:13" ht="15.75">
      <c r="A135" s="52" t="s">
        <v>40</v>
      </c>
      <c r="B135" s="9" t="str">
        <f>IF(Klienter!$B$80&gt;0,Klienter!$B$80*(B131+IF(Klienter!$C$80="Totalt 4 År",B132,0)+IF(Klienter!$D$80="Ja",B133,0)),"")</f>
        <v/>
      </c>
      <c r="C135" s="9" t="str">
        <f>IF(Klienter!$B$80&gt;0,Klienter!$B$80*(C131+IF(Klienter!$C$80="Totalt 4 År",C132,0)+IF(Klienter!$D$80="Ja",C133,0)),"")</f>
        <v/>
      </c>
      <c r="D135" s="9" t="str">
        <f>IF(Klienter!$B$80&gt;0,Klienter!$B$80*(D131+IF(Klienter!$C$80="Totalt 4 År",D132,0)+IF(Klienter!$D$80="Ja",D133,0)),"")</f>
        <v/>
      </c>
      <c r="E135" s="9" t="str">
        <f>IF(Klienter!$B$80&gt;0,Klienter!$B$80*(E131+IF(Klienter!$C$80="Totalt 4 År",E132,0)+IF(Klienter!$D$80="Ja",E133,0)),"")</f>
        <v/>
      </c>
      <c r="F135" s="9" t="str">
        <f>IF(Klienter!$B$80&gt;0,Klienter!$B$80*(F131+IF(Klienter!$C$80="Totalt 4 År",F132,0)+IF(Klienter!$D$80="Ja",F133,0)),"")</f>
        <v/>
      </c>
      <c r="G135" s="9" t="str">
        <f>IF(Klienter!$B$80&gt;0,Klienter!$B$80*(G131+IF(Klienter!$C$80="Totalt 4 År",G132,0)+IF(Klienter!$D$80="Ja",G133,0)),"")</f>
        <v/>
      </c>
      <c r="H135" s="3"/>
      <c r="I135" s="204"/>
      <c r="M135" s="181"/>
    </row>
    <row r="136" spans="1:13" ht="15.75">
      <c r="A136" s="52" t="s">
        <v>41</v>
      </c>
      <c r="B136" s="9" t="str">
        <f>IF(Klienter!$B$81&gt;0,Klienter!$B$81*(B131+IF(Klienter!$C$81="Totalt 4 År",B132,0)+IF(Klienter!$D$81="Ja",B133,0)),"")</f>
        <v/>
      </c>
      <c r="C136" s="9" t="str">
        <f>IF(Klienter!$B$81&gt;0,Klienter!$B$81*(C131+IF(Klienter!$C$81="Totalt 4 År",C132,0)+IF(Klienter!$D$81="Ja",C133,0)),"")</f>
        <v/>
      </c>
      <c r="D136" s="9" t="str">
        <f>IF(Klienter!$B$81&gt;0,Klienter!$B$81*(D131+IF(Klienter!$C$81="Totalt 4 År",D132,0)+IF(Klienter!$D$81="Ja",D133,0)),"")</f>
        <v/>
      </c>
      <c r="E136" s="9" t="str">
        <f>IF(Klienter!$B$81&gt;0,Klienter!$B$81*(E131+IF(Klienter!$C$81="Totalt 4 År",E132,0)+IF(Klienter!$D$81="Ja",E133,0)),"")</f>
        <v/>
      </c>
      <c r="F136" s="9" t="str">
        <f>IF(Klienter!$B$81&gt;0,Klienter!$B$81*(F131+IF(Klienter!$C$81="Totalt 4 År",F132,0)+IF(Klienter!$D$81="Ja",F133,0)),"")</f>
        <v/>
      </c>
      <c r="G136" s="9" t="str">
        <f>IF(Klienter!$B$81&gt;0,Klienter!$B$81*(G131+IF(Klienter!$C$81="Totalt 4 År",G132,0)+IF(Klienter!$D$81="Ja",G133,0)),"")</f>
        <v/>
      </c>
      <c r="H136" s="3"/>
      <c r="I136" s="204"/>
      <c r="M136" s="181"/>
    </row>
    <row r="137" spans="1:13" ht="15.75">
      <c r="A137" s="52" t="s">
        <v>42</v>
      </c>
      <c r="B137" s="9" t="str">
        <f>IF(Klienter!$B$82&gt;0,Klienter!$B$82*(B131+IF(Klienter!$C$82="Totalt 4 År",B132,0)+IF(Klienter!$D$82="Ja",B133,0)),"")</f>
        <v/>
      </c>
      <c r="C137" s="9" t="str">
        <f>IF(Klienter!$B$82&gt;0,Klienter!$B$82*(C131+IF(Klienter!$C$82="Totalt 4 År",C132,0)+IF(Klienter!$D$82="Ja",C133,0)),"")</f>
        <v/>
      </c>
      <c r="D137" s="9" t="str">
        <f>IF(Klienter!$B$82&gt;0,Klienter!$B$82*(D131+IF(Klienter!$C$82="Totalt 4 År",D132,0)+IF(Klienter!$D$82="Ja",D133,0)),"")</f>
        <v/>
      </c>
      <c r="E137" s="9" t="str">
        <f>IF(Klienter!$B$82&gt;0,Klienter!$B$82*(E131+IF(Klienter!$C$82="Totalt 4 År",E132,0)+IF(Klienter!$D$82="Ja",E133,0)),"")</f>
        <v/>
      </c>
      <c r="F137" s="9" t="str">
        <f>IF(Klienter!$B$82&gt;0,Klienter!$B$82*(F131+IF(Klienter!$C$82="Totalt 4 År",F132,0)+IF(Klienter!$D$82="Ja",F133,0)),"")</f>
        <v/>
      </c>
      <c r="G137" s="9" t="str">
        <f>IF(Klienter!$B$82&gt;0,Klienter!$B$82*(G131+IF(Klienter!$C$82="Totalt 4 År",G132,0)+IF(Klienter!$D$82="Ja",G133,0)),"")</f>
        <v/>
      </c>
      <c r="H137" s="3"/>
      <c r="I137" s="204"/>
      <c r="M137" s="181"/>
    </row>
    <row r="138" spans="1:13">
      <c r="A138" s="52" t="s">
        <v>159</v>
      </c>
      <c r="B138" s="9" t="str">
        <f>IF(Klienter!$B$83&gt;0,Klienter!$B$83*(B131+IF(Klienter!$C$83="Totalt 4 År",B132,0)+IF(Klienter!$D$83="Ja",B133,0)),"")</f>
        <v/>
      </c>
      <c r="C138" s="9" t="str">
        <f>IF(Klienter!$B$83&gt;0,Klienter!$B$83*(C131+IF(Klienter!$C$83="Totalt 4 År",C132,0)+IF(Klienter!$D$83="Ja",C133,0)),"")</f>
        <v/>
      </c>
      <c r="D138" s="9" t="str">
        <f>IF(Klienter!$B$83&gt;0,Klienter!$B$83*(D131+IF(Klienter!$C$83="Totalt 4 År",D132,0)+IF(Klienter!$D$83="Ja",D133,0)),"")</f>
        <v/>
      </c>
      <c r="E138" s="9" t="str">
        <f>IF(Klienter!$B$83&gt;0,Klienter!$B$83*(E131+IF(Klienter!$C$83="Totalt 4 År",E132,0)+IF(Klienter!$D$83="Ja",E133,0)),"")</f>
        <v/>
      </c>
      <c r="F138" s="9" t="str">
        <f>IF(Klienter!$B$83&gt;0,Klienter!$B$83*(F131+IF(Klienter!$C$83="Totalt 4 År",F132,0)+IF(Klienter!$D$83="Ja",F133,0)),"")</f>
        <v/>
      </c>
      <c r="G138" s="9" t="str">
        <f>IF(Klienter!$B$83&gt;0,Klienter!$B$83*(G131+IF(Klienter!$C$83="Totalt 4 År",G132,0)+IF(Klienter!$D$83="Ja",G133,0)),"")</f>
        <v/>
      </c>
      <c r="H138" s="3"/>
      <c r="I138" s="200"/>
      <c r="M138" s="181"/>
    </row>
    <row r="139" spans="1:13" ht="15.75">
      <c r="A139" s="52"/>
      <c r="B139" s="9"/>
      <c r="C139" s="9"/>
      <c r="D139" s="9"/>
      <c r="E139" s="6"/>
      <c r="F139" s="6"/>
      <c r="G139" s="6"/>
      <c r="H139" s="3"/>
      <c r="I139" s="201"/>
      <c r="M139" s="181"/>
    </row>
    <row r="140" spans="1:13">
      <c r="A140" s="52" t="s">
        <v>147</v>
      </c>
      <c r="B140" s="9">
        <f>SUM(B135:B138)</f>
        <v>0</v>
      </c>
      <c r="C140" s="9">
        <f t="shared" ref="C140:G140" si="6">SUM(C135:C138)</f>
        <v>0</v>
      </c>
      <c r="D140" s="9">
        <f t="shared" si="6"/>
        <v>0</v>
      </c>
      <c r="E140" s="9">
        <f t="shared" si="6"/>
        <v>0</v>
      </c>
      <c r="F140" s="9">
        <f t="shared" si="6"/>
        <v>0</v>
      </c>
      <c r="G140" s="9">
        <f t="shared" si="6"/>
        <v>0</v>
      </c>
      <c r="H140" s="3"/>
      <c r="I140" s="203"/>
      <c r="M140" s="181"/>
    </row>
    <row r="141" spans="1:13" ht="15.75">
      <c r="A141" s="116"/>
      <c r="B141" s="116"/>
      <c r="C141" s="116"/>
      <c r="D141" s="116"/>
      <c r="E141" s="8"/>
      <c r="F141" s="8"/>
      <c r="H141" s="3"/>
      <c r="I141" s="204"/>
      <c r="M141" s="181"/>
    </row>
    <row r="142" spans="1:13" ht="15.75">
      <c r="A142" s="116"/>
      <c r="B142" s="116"/>
      <c r="C142" s="116"/>
      <c r="D142" s="116"/>
      <c r="E142" s="8"/>
      <c r="F142" s="8"/>
      <c r="H142" s="3"/>
      <c r="I142" s="204"/>
      <c r="M142" s="181"/>
    </row>
    <row r="143" spans="1:13">
      <c r="A143" s="12" t="s">
        <v>57</v>
      </c>
      <c r="B143" s="11"/>
      <c r="C143" s="11"/>
      <c r="D143" s="11"/>
      <c r="F143" s="3"/>
      <c r="G143" s="3"/>
      <c r="H143" s="3"/>
      <c r="I143" s="200"/>
      <c r="M143" s="181"/>
    </row>
    <row r="144" spans="1:13">
      <c r="A144" s="114" t="s">
        <v>144</v>
      </c>
      <c r="B144" s="198" t="s">
        <v>465</v>
      </c>
      <c r="C144" s="206" t="s">
        <v>336</v>
      </c>
      <c r="D144" s="206" t="s">
        <v>336</v>
      </c>
      <c r="E144" s="206" t="s">
        <v>336</v>
      </c>
      <c r="F144" s="206" t="s">
        <v>336</v>
      </c>
      <c r="G144" s="175" t="s">
        <v>176</v>
      </c>
      <c r="H144" s="3"/>
      <c r="I144" s="198" t="s">
        <v>336</v>
      </c>
      <c r="M144" s="181"/>
    </row>
    <row r="145" spans="1:13">
      <c r="A145" s="91" t="s">
        <v>145</v>
      </c>
      <c r="B145" s="199">
        <v>3424.7772000000004</v>
      </c>
      <c r="C145" s="199">
        <v>2986</v>
      </c>
      <c r="D145" s="170">
        <v>2828.4</v>
      </c>
      <c r="E145" s="186">
        <v>2624.29</v>
      </c>
      <c r="F145" s="180">
        <v>2808</v>
      </c>
      <c r="G145" s="177">
        <v>2995</v>
      </c>
      <c r="H145" s="3"/>
      <c r="I145" s="199">
        <v>2595</v>
      </c>
      <c r="J145" s="197"/>
      <c r="K145" s="197"/>
      <c r="L145" s="190"/>
      <c r="M145" s="190"/>
    </row>
    <row r="146" spans="1:13">
      <c r="A146" s="91" t="s">
        <v>119</v>
      </c>
      <c r="B146" s="199">
        <v>0</v>
      </c>
      <c r="C146" s="199">
        <v>41</v>
      </c>
      <c r="D146" s="170">
        <v>30</v>
      </c>
      <c r="E146" s="186">
        <v>17.765000000000001</v>
      </c>
      <c r="F146" s="180">
        <v>30</v>
      </c>
      <c r="G146" s="177">
        <v>74</v>
      </c>
      <c r="H146" s="3"/>
      <c r="I146" s="199">
        <v>0</v>
      </c>
      <c r="J146" s="197"/>
      <c r="K146" s="197"/>
      <c r="L146" s="190"/>
      <c r="M146" s="190"/>
    </row>
    <row r="147" spans="1:13">
      <c r="A147" s="91" t="s">
        <v>146</v>
      </c>
      <c r="B147" s="199">
        <v>620.2872000000001</v>
      </c>
      <c r="C147" s="199">
        <v>673</v>
      </c>
      <c r="D147" s="170">
        <v>514.79999999999995</v>
      </c>
      <c r="E147" s="186">
        <v>688.44599999999991</v>
      </c>
      <c r="F147" s="180">
        <v>246</v>
      </c>
      <c r="G147" s="177">
        <v>1040</v>
      </c>
      <c r="H147" s="3"/>
      <c r="I147" s="199">
        <v>564</v>
      </c>
      <c r="J147" s="197"/>
      <c r="K147" s="197"/>
      <c r="L147" s="190"/>
      <c r="M147" s="190"/>
    </row>
    <row r="148" spans="1:13">
      <c r="A148" s="52"/>
      <c r="B148" s="10"/>
      <c r="C148" s="10"/>
      <c r="D148" s="10"/>
      <c r="E148" s="10"/>
      <c r="F148" s="10"/>
      <c r="G148" s="10"/>
      <c r="H148" s="3"/>
      <c r="I148" s="200"/>
      <c r="M148" s="181"/>
    </row>
    <row r="149" spans="1:13">
      <c r="A149" s="52" t="s">
        <v>40</v>
      </c>
      <c r="B149" s="9" t="str">
        <f>IF(Klienter!$B$89&gt;0,Klienter!$B$89*(B145+IF(Klienter!$C$89="Totalt 4 År",B146,0)+IF(Klienter!$D$89="Ja",B147,0)),"")</f>
        <v/>
      </c>
      <c r="C149" s="9" t="str">
        <f>IF(Klienter!$B$89&gt;0,Klienter!$B$89*(C145+IF(Klienter!$C$89="Totalt 4 År",C146,0)+IF(Klienter!$D$89="Ja",C147,0)),"")</f>
        <v/>
      </c>
      <c r="D149" s="9" t="str">
        <f>IF(Klienter!$B$89&gt;0,Klienter!$B$89*(D145+IF(Klienter!$C$89="Totalt 4 År",D146,0)+IF(Klienter!$D$89="Ja",D147,0)),"")</f>
        <v/>
      </c>
      <c r="E149" s="9" t="str">
        <f>IF(Klienter!$B$89&gt;0,Klienter!$B$89*(E145+IF(Klienter!$C$89="Totalt 4 År",E146,0)+IF(Klienter!$D$89="Ja",E147,0)),"")</f>
        <v/>
      </c>
      <c r="F149" s="9" t="str">
        <f>IF(Klienter!$B$89&gt;0,Klienter!$B$89*(F145+IF(Klienter!$C$89="Totalt 4 År",F146,0)+IF(Klienter!$D$89="Ja",F147,0)),"")</f>
        <v/>
      </c>
      <c r="G149" s="9" t="str">
        <f>IF(Klienter!$B$89&gt;0,Klienter!$B$89*(G145+IF(Klienter!$C$89="Totalt 4 År",G146,0)+IF(Klienter!$D$89="Ja",G147,0)),"")</f>
        <v/>
      </c>
      <c r="H149" s="3"/>
      <c r="I149" s="195"/>
      <c r="M149" s="181"/>
    </row>
    <row r="150" spans="1:13">
      <c r="A150" s="52" t="s">
        <v>41</v>
      </c>
      <c r="B150" s="9" t="str">
        <f>IF(Klienter!$B$90&gt;0,Klienter!$B$90*(B145+IF(Klienter!$C$90="Totalt 4 År",B146,0)+IF(Klienter!$D$90="Ja",B147,0)),"")</f>
        <v/>
      </c>
      <c r="C150" s="9" t="str">
        <f>IF(Klienter!$B$90&gt;0,Klienter!$B$90*(C145+IF(Klienter!$C$90="Totalt 4 År",C146,0)+IF(Klienter!$D$90="Ja",C147,0)),"")</f>
        <v/>
      </c>
      <c r="D150" s="9" t="str">
        <f>IF(Klienter!$B$90&gt;0,Klienter!$B$90*(D145+IF(Klienter!$C$90="Totalt 4 År",D146,0)+IF(Klienter!$D$90="Ja",D147,0)),"")</f>
        <v/>
      </c>
      <c r="E150" s="9" t="str">
        <f>IF(Klienter!$B$90&gt;0,Klienter!$B$90*(E145+IF(Klienter!$C$90="Totalt 4 År",E146,0)+IF(Klienter!$D$90="Ja",E147,0)),"")</f>
        <v/>
      </c>
      <c r="F150" s="9" t="str">
        <f>IF(Klienter!$B$90&gt;0,Klienter!$B$90*(F145+IF(Klienter!$C$90="Totalt 4 År",F146,0)+IF(Klienter!$D$90="Ja",F147,0)),"")</f>
        <v/>
      </c>
      <c r="G150" s="9" t="str">
        <f>IF(Klienter!$B$90&gt;0,Klienter!$B$90*(G145+IF(Klienter!$C$90="Totalt 4 År",G146,0)+IF(Klienter!$D$90="Ja",G147,0)),"")</f>
        <v/>
      </c>
      <c r="H150" s="3"/>
      <c r="I150" s="195"/>
      <c r="M150" s="181"/>
    </row>
    <row r="151" spans="1:13">
      <c r="A151" s="52" t="s">
        <v>42</v>
      </c>
      <c r="B151" s="9" t="str">
        <f>IF(Klienter!$B$91&gt;0,Klienter!$B$91*(B145+IF(Klienter!$C$91="Totalt 4 År",B146,0)+IF(Klienter!$D$91="Ja",B147,0)),"")</f>
        <v/>
      </c>
      <c r="C151" s="9" t="str">
        <f>IF(Klienter!$B$91&gt;0,Klienter!$B$91*(C145+IF(Klienter!$C$91="Totalt 4 År",C146,0)+IF(Klienter!$D$91="Ja",C147,0)),"")</f>
        <v/>
      </c>
      <c r="D151" s="9" t="str">
        <f>IF(Klienter!$B$91&gt;0,Klienter!$B$91*(D145+IF(Klienter!$C$91="Totalt 4 År",D146,0)+IF(Klienter!$D$91="Ja",D147,0)),"")</f>
        <v/>
      </c>
      <c r="E151" s="9" t="str">
        <f>IF(Klienter!$B$91&gt;0,Klienter!$B$91*(E145+IF(Klienter!$C$91="Totalt 4 År",E146,0)+IF(Klienter!$D$91="Ja",E147,0)),"")</f>
        <v/>
      </c>
      <c r="F151" s="9" t="str">
        <f>IF(Klienter!$B$91&gt;0,Klienter!$B$91*(F145+IF(Klienter!$C$91="Totalt 4 År",F146,0)+IF(Klienter!$D$91="Ja",F147,0)),"")</f>
        <v/>
      </c>
      <c r="G151" s="9" t="str">
        <f>IF(Klienter!$B$91&gt;0,Klienter!$B$91*(G145+IF(Klienter!$C$91="Totalt 4 År",G146,0)+IF(Klienter!$D$91="Ja",G147,0)),"")</f>
        <v/>
      </c>
      <c r="H151" s="3"/>
      <c r="I151" s="195"/>
      <c r="M151" s="181"/>
    </row>
    <row r="152" spans="1:13">
      <c r="A152" s="52" t="s">
        <v>159</v>
      </c>
      <c r="B152" s="9" t="str">
        <f>IF(Klienter!$B$92&gt;0,Klienter!$B$92*(B145+IF(Klienter!$C$92="Totalt 4 År",B146,0)+IF(Klienter!$D$92="Ja",B147,0)),"")</f>
        <v/>
      </c>
      <c r="C152" s="9" t="str">
        <f>IF(Klienter!$B$92&gt;0,Klienter!$B$92*(C145+IF(Klienter!$C$92="Totalt 4 År",C146,0)+IF(Klienter!$D$92="Ja",C147,0)),"")</f>
        <v/>
      </c>
      <c r="D152" s="9" t="str">
        <f>IF(Klienter!$B$92&gt;0,Klienter!$B$92*(D145+IF(Klienter!$C$92="Totalt 4 År",D146,0)+IF(Klienter!$D$92="Ja",D147,0)),"")</f>
        <v/>
      </c>
      <c r="E152" s="9" t="str">
        <f>IF(Klienter!$B$92&gt;0,Klienter!$B$92*(E145+IF(Klienter!$C$92="Totalt 4 År",E146,0)+IF(Klienter!$D$92="Ja",E147,0)),"")</f>
        <v/>
      </c>
      <c r="F152" s="9" t="str">
        <f>IF(Klienter!$B$92&gt;0,Klienter!$B$92*(F145+IF(Klienter!$C$92="Totalt 4 År",F146,0)+IF(Klienter!$D$92="Ja",F147,0)),"")</f>
        <v/>
      </c>
      <c r="G152" s="9" t="str">
        <f>IF(Klienter!$B$92&gt;0,Klienter!$B$92*(G145+IF(Klienter!$C$92="Totalt 4 År",G146,0)+IF(Klienter!$D$92="Ja",G147,0)),"")</f>
        <v/>
      </c>
      <c r="H152" s="3"/>
      <c r="I152" s="195"/>
      <c r="M152" s="181"/>
    </row>
    <row r="153" spans="1:13">
      <c r="A153" s="52"/>
      <c r="B153" s="9"/>
      <c r="C153" s="9"/>
      <c r="D153" s="9"/>
      <c r="E153" s="6"/>
      <c r="F153" s="6"/>
      <c r="G153" s="6"/>
      <c r="H153" s="3"/>
      <c r="I153" s="193"/>
      <c r="M153" s="181"/>
    </row>
    <row r="154" spans="1:13">
      <c r="A154" s="52" t="s">
        <v>147</v>
      </c>
      <c r="B154" s="9">
        <f>SUM(B149:B152)</f>
        <v>0</v>
      </c>
      <c r="C154" s="9">
        <f t="shared" ref="C154:G154" si="7">SUM(C149:C152)</f>
        <v>0</v>
      </c>
      <c r="D154" s="9">
        <f t="shared" si="7"/>
        <v>0</v>
      </c>
      <c r="E154" s="9">
        <f t="shared" si="7"/>
        <v>0</v>
      </c>
      <c r="F154" s="9">
        <f t="shared" si="7"/>
        <v>0</v>
      </c>
      <c r="G154" s="9">
        <f t="shared" si="7"/>
        <v>0</v>
      </c>
      <c r="H154" s="3"/>
      <c r="I154" s="195"/>
      <c r="M154" s="181"/>
    </row>
    <row r="155" spans="1:13">
      <c r="A155" s="12"/>
      <c r="B155" s="14"/>
      <c r="C155" s="14"/>
      <c r="D155" s="14"/>
      <c r="E155" s="8"/>
      <c r="F155" s="8"/>
      <c r="G155" s="8"/>
      <c r="H155" s="3"/>
      <c r="I155" s="193"/>
      <c r="M155" s="181"/>
    </row>
    <row r="156" spans="1:13">
      <c r="A156" s="12"/>
      <c r="B156" s="14"/>
      <c r="C156" s="14"/>
      <c r="D156" s="14"/>
      <c r="E156" s="8"/>
      <c r="F156" s="8"/>
      <c r="G156" s="8"/>
      <c r="H156" s="3"/>
      <c r="I156" s="193"/>
      <c r="M156" s="181"/>
    </row>
    <row r="157" spans="1:13">
      <c r="A157" s="12" t="s">
        <v>30</v>
      </c>
      <c r="B157" s="14"/>
      <c r="C157" s="14"/>
      <c r="D157" s="14"/>
      <c r="E157" s="8"/>
      <c r="F157" s="8"/>
      <c r="G157" s="8"/>
      <c r="H157" s="3"/>
      <c r="I157" s="193"/>
      <c r="M157" s="181"/>
    </row>
    <row r="158" spans="1:13">
      <c r="A158" s="122" t="s">
        <v>38</v>
      </c>
      <c r="B158" s="10">
        <v>77</v>
      </c>
      <c r="C158" s="173">
        <v>85</v>
      </c>
      <c r="D158" s="10">
        <v>75</v>
      </c>
      <c r="E158" s="182">
        <v>51.204999999999998</v>
      </c>
      <c r="F158" s="10">
        <v>50</v>
      </c>
      <c r="G158" s="177">
        <v>0</v>
      </c>
      <c r="H158" s="3"/>
      <c r="I158" s="200"/>
      <c r="J158" s="197"/>
      <c r="K158" s="197"/>
      <c r="M158" s="181"/>
    </row>
    <row r="159" spans="1:13">
      <c r="A159" s="121" t="s">
        <v>59</v>
      </c>
      <c r="B159" s="10">
        <v>125</v>
      </c>
      <c r="C159" s="173">
        <v>95</v>
      </c>
      <c r="D159" s="10">
        <v>200</v>
      </c>
      <c r="E159" s="182">
        <v>0</v>
      </c>
      <c r="F159" s="10">
        <v>300</v>
      </c>
      <c r="G159" s="177">
        <v>0</v>
      </c>
      <c r="H159" s="3"/>
      <c r="I159" s="200"/>
      <c r="J159" s="197"/>
      <c r="K159" s="197"/>
      <c r="M159" s="181"/>
    </row>
    <row r="160" spans="1:13">
      <c r="A160" s="121" t="s">
        <v>148</v>
      </c>
      <c r="B160" s="10">
        <v>1188</v>
      </c>
      <c r="C160" s="173">
        <v>1100</v>
      </c>
      <c r="D160" s="10">
        <v>1450</v>
      </c>
      <c r="E160" s="182">
        <v>845.40499999999997</v>
      </c>
      <c r="F160" s="10">
        <v>1500</v>
      </c>
      <c r="G160" s="177">
        <v>900</v>
      </c>
      <c r="H160" s="3"/>
      <c r="I160" s="200"/>
      <c r="J160" s="197"/>
      <c r="K160" s="197"/>
      <c r="M160" s="181"/>
    </row>
    <row r="161" spans="1:27">
      <c r="A161" s="121" t="s">
        <v>317</v>
      </c>
      <c r="B161" s="10">
        <v>945</v>
      </c>
      <c r="C161" s="173">
        <v>700</v>
      </c>
      <c r="D161" s="10">
        <v>377</v>
      </c>
      <c r="E161" s="182">
        <v>768.07499999999993</v>
      </c>
      <c r="F161" s="10">
        <v>900</v>
      </c>
      <c r="G161" s="177">
        <v>547</v>
      </c>
      <c r="H161" s="3"/>
      <c r="I161" s="200"/>
      <c r="J161" s="197"/>
      <c r="K161" s="197"/>
    </row>
    <row r="162" spans="1:27">
      <c r="A162" s="122"/>
      <c r="B162" s="122"/>
      <c r="C162" s="122"/>
      <c r="D162" s="122"/>
      <c r="E162" s="6"/>
      <c r="F162" s="6"/>
      <c r="G162" s="6"/>
      <c r="H162" s="3"/>
      <c r="I162" s="193"/>
    </row>
    <row r="163" spans="1:27">
      <c r="A163" s="52" t="s">
        <v>40</v>
      </c>
      <c r="B163" s="9" t="str">
        <f>IF(Klienter!$B$97&gt;0,Klienter!$B$97*B158,"")</f>
        <v/>
      </c>
      <c r="C163" s="9" t="str">
        <f>IF(Klienter!$B$97&gt;0,Klienter!$B$97*C158,"")</f>
        <v/>
      </c>
      <c r="D163" s="9" t="str">
        <f>IF(Klienter!$B$97&gt;0,Klienter!$B$97*D158,"")</f>
        <v/>
      </c>
      <c r="E163" s="9" t="str">
        <f>IF(Klienter!$B$97&gt;0,Klienter!$B$97*E158,"")</f>
        <v/>
      </c>
      <c r="F163" s="9" t="str">
        <f>IF(Klienter!$B$97&gt;0,Klienter!$B$97*F158,"")</f>
        <v/>
      </c>
      <c r="G163" s="9" t="str">
        <f>IF(Klienter!$B$97&gt;0,Klienter!$B$97*G158,"")</f>
        <v/>
      </c>
      <c r="H163" s="3"/>
      <c r="I163" s="193"/>
    </row>
    <row r="164" spans="1:27">
      <c r="A164" s="52" t="s">
        <v>41</v>
      </c>
      <c r="B164" s="9" t="str">
        <f>IF(Klienter!$B$98&gt;0,Klienter!$B$98*B159,"")</f>
        <v/>
      </c>
      <c r="C164" s="9" t="str">
        <f>IF(Klienter!$B$98&gt;0,Klienter!$B$98*C159,"")</f>
        <v/>
      </c>
      <c r="D164" s="9" t="str">
        <f>IF(Klienter!$B$98&gt;0,Klienter!$B$98*D159,"")</f>
        <v/>
      </c>
      <c r="E164" s="9" t="str">
        <f>IF(Klienter!$B$98&gt;0,Klienter!$B$98*E159,"")</f>
        <v/>
      </c>
      <c r="F164" s="9" t="str">
        <f>IF(Klienter!$B$98&gt;0,Klienter!$B$98*F159,"")</f>
        <v/>
      </c>
      <c r="G164" s="9" t="str">
        <f>IF(Klienter!$B$98&gt;0,Klienter!$B$98*G159,"")</f>
        <v/>
      </c>
      <c r="H164" s="3"/>
    </row>
    <row r="165" spans="1:27">
      <c r="A165" s="52" t="s">
        <v>42</v>
      </c>
      <c r="B165" s="9" t="str">
        <f>IF(Klienter!$B$99&gt;0,Klienter!$B$99*B160,"")</f>
        <v/>
      </c>
      <c r="C165" s="9" t="str">
        <f>IF(Klienter!$B$99&gt;0,Klienter!$B$99*C160,"")</f>
        <v/>
      </c>
      <c r="D165" s="9" t="str">
        <f>IF(Klienter!$B$99&gt;0,Klienter!$B$99*D160,"")</f>
        <v/>
      </c>
      <c r="E165" s="9" t="str">
        <f>IF(Klienter!$B$99&gt;0,Klienter!$B$99*E160,"")</f>
        <v/>
      </c>
      <c r="F165" s="9" t="str">
        <f>IF(Klienter!$B$99&gt;0,Klienter!$B$99*F160,"")</f>
        <v/>
      </c>
      <c r="G165" s="9" t="str">
        <f>IF(Klienter!$B$99&gt;0,Klienter!$B$99*G160,"")</f>
        <v/>
      </c>
      <c r="H165" s="3"/>
    </row>
    <row r="166" spans="1:27">
      <c r="A166" s="52" t="s">
        <v>159</v>
      </c>
      <c r="B166" s="9" t="str">
        <f>IF(Klienter!$B$100&gt;0,Klienter!$B$100*B161,"")</f>
        <v/>
      </c>
      <c r="C166" s="9" t="str">
        <f>IF(Klienter!$B$100&gt;0,Klienter!$B$100*C161,"")</f>
        <v/>
      </c>
      <c r="D166" s="9" t="str">
        <f>IF(Klienter!$B$100&gt;0,Klienter!$B$100*D161,"")</f>
        <v/>
      </c>
      <c r="E166" s="9" t="str">
        <f>IF(Klienter!$B$100&gt;0,Klienter!$B$100*E161,"")</f>
        <v/>
      </c>
      <c r="F166" s="9" t="str">
        <f>IF(Klienter!$B$100&gt;0,Klienter!$B$100*F161,"")</f>
        <v/>
      </c>
      <c r="G166" s="9" t="str">
        <f>IF(Klienter!$B$100&gt;0,Klienter!$B$100*G161,"")</f>
        <v/>
      </c>
      <c r="H166" s="3"/>
    </row>
    <row r="167" spans="1:27">
      <c r="A167" s="52"/>
      <c r="B167" s="9"/>
      <c r="C167" s="9"/>
      <c r="D167" s="9"/>
      <c r="E167" s="6"/>
      <c r="F167" s="6"/>
      <c r="G167" s="6"/>
      <c r="H167" s="3"/>
    </row>
    <row r="168" spans="1:27">
      <c r="A168" s="52" t="s">
        <v>149</v>
      </c>
      <c r="B168" s="9">
        <f>SUM(B163:B166)</f>
        <v>0</v>
      </c>
      <c r="C168" s="9">
        <f t="shared" ref="C168:G168" si="8">SUM(C163:C166)</f>
        <v>0</v>
      </c>
      <c r="D168" s="9">
        <f t="shared" si="8"/>
        <v>0</v>
      </c>
      <c r="E168" s="9">
        <f t="shared" si="8"/>
        <v>0</v>
      </c>
      <c r="F168" s="9">
        <f t="shared" si="8"/>
        <v>0</v>
      </c>
      <c r="G168" s="9">
        <f t="shared" si="8"/>
        <v>0</v>
      </c>
      <c r="H168" s="3"/>
      <c r="W168" s="193"/>
      <c r="X168" s="193"/>
      <c r="Y168" s="193"/>
    </row>
    <row r="169" spans="1:27">
      <c r="A169" s="12"/>
      <c r="B169" s="14"/>
      <c r="C169" s="14"/>
      <c r="D169" s="14"/>
      <c r="E169" s="8"/>
      <c r="F169" s="8"/>
      <c r="G169" s="8"/>
      <c r="H169" s="3"/>
      <c r="I169" s="5" t="s">
        <v>162</v>
      </c>
      <c r="J169" s="80"/>
      <c r="K169" s="80"/>
      <c r="L169" s="5"/>
      <c r="M169" s="5"/>
      <c r="N169" s="5"/>
      <c r="O169" s="5"/>
      <c r="P169" s="2" t="s">
        <v>10</v>
      </c>
      <c r="V169" s="5"/>
      <c r="W169" s="193"/>
      <c r="X169" s="193"/>
      <c r="Y169" s="193"/>
    </row>
    <row r="170" spans="1:27">
      <c r="A170" s="12" t="s">
        <v>28</v>
      </c>
      <c r="B170" s="14"/>
      <c r="C170" s="14"/>
      <c r="D170" s="14"/>
      <c r="E170" s="8"/>
      <c r="F170" s="8"/>
      <c r="G170" s="8"/>
      <c r="H170" s="3"/>
      <c r="I170" s="2" t="str">
        <f>'Prismatris '!B1</f>
        <v>Advania Sverige AB</v>
      </c>
      <c r="J170" s="212" t="s">
        <v>164</v>
      </c>
      <c r="K170" s="2" t="str">
        <f>'Prismatris '!D1</f>
        <v>B2B It-partner AB</v>
      </c>
      <c r="L170" s="2" t="str">
        <f>'Prismatris '!E1</f>
        <v>Dustin Sverige AB</v>
      </c>
      <c r="M170" s="2" t="str">
        <f>'Prismatris '!F1</f>
        <v>Foxway Education AB</v>
      </c>
      <c r="N170" s="2" t="str">
        <f>'Prismatris '!G1</f>
        <v>Real Time Solutions AB</v>
      </c>
      <c r="O170" s="5"/>
      <c r="P170" s="3" t="str">
        <f t="shared" ref="P170:U170" si="9">I170</f>
        <v>Advania Sverige AB</v>
      </c>
      <c r="Q170" s="3" t="str">
        <f t="shared" si="9"/>
        <v>Atea Sverige AB</v>
      </c>
      <c r="R170" s="3" t="str">
        <f t="shared" si="9"/>
        <v>B2B It-partner AB</v>
      </c>
      <c r="S170" s="3" t="str">
        <f t="shared" si="9"/>
        <v>Dustin Sverige AB</v>
      </c>
      <c r="T170" s="3" t="str">
        <f t="shared" si="9"/>
        <v>Foxway Education AB</v>
      </c>
      <c r="U170" s="3" t="str">
        <f t="shared" si="9"/>
        <v>Real Time Solutions AB</v>
      </c>
      <c r="V170" s="5"/>
      <c r="W170" s="193"/>
      <c r="X170" s="193"/>
      <c r="Y170" s="193"/>
    </row>
    <row r="171" spans="1:27" ht="38.25">
      <c r="A171" s="124" t="s">
        <v>151</v>
      </c>
      <c r="B171" s="196">
        <v>133.29576000000003</v>
      </c>
      <c r="C171" s="208">
        <v>206</v>
      </c>
      <c r="D171" s="171">
        <v>789.6</v>
      </c>
      <c r="E171" s="188">
        <v>224.67499999999998</v>
      </c>
      <c r="F171" s="196">
        <v>124</v>
      </c>
      <c r="G171" s="178">
        <v>116</v>
      </c>
      <c r="H171" s="3"/>
      <c r="I171" s="213" t="s">
        <v>248</v>
      </c>
      <c r="J171" s="213" t="s">
        <v>209</v>
      </c>
      <c r="K171" s="234" t="s">
        <v>350</v>
      </c>
      <c r="L171" s="213" t="s">
        <v>409</v>
      </c>
      <c r="M171" s="213" t="s">
        <v>254</v>
      </c>
      <c r="N171" s="228" t="s">
        <v>283</v>
      </c>
      <c r="O171" s="235"/>
      <c r="P171" s="126">
        <f>Klienter!$B107*B171</f>
        <v>0</v>
      </c>
      <c r="Q171" s="126">
        <f>Klienter!$B107*C171</f>
        <v>0</v>
      </c>
      <c r="R171" s="126">
        <f>Klienter!$B107*D171</f>
        <v>0</v>
      </c>
      <c r="S171" s="126">
        <f>Klienter!$B107*E171</f>
        <v>0</v>
      </c>
      <c r="T171" s="126">
        <f>Klienter!$B107*F171</f>
        <v>0</v>
      </c>
      <c r="U171" s="126">
        <f>Klienter!$B107*G171</f>
        <v>0</v>
      </c>
      <c r="V171" s="5"/>
      <c r="W171" s="200"/>
      <c r="X171" s="200"/>
      <c r="Y171" s="200"/>
      <c r="Z171" s="190"/>
      <c r="AA171" s="190">
        <f t="shared" ref="AA171" si="10">IF(W171&gt;X171,"fel",IF(W171&lt;Y171,"fel",0))</f>
        <v>0</v>
      </c>
    </row>
    <row r="172" spans="1:27" ht="51">
      <c r="A172" s="134" t="s">
        <v>77</v>
      </c>
      <c r="B172" s="196">
        <v>59.389200000000002</v>
      </c>
      <c r="C172" s="208">
        <v>105</v>
      </c>
      <c r="D172" s="171">
        <v>468</v>
      </c>
      <c r="E172" s="188">
        <v>146.29999999999998</v>
      </c>
      <c r="F172" s="196">
        <v>59</v>
      </c>
      <c r="G172" s="178">
        <v>95</v>
      </c>
      <c r="H172" s="3"/>
      <c r="I172" s="213" t="s">
        <v>307</v>
      </c>
      <c r="J172" s="214" t="s">
        <v>355</v>
      </c>
      <c r="K172" s="213" t="s">
        <v>311</v>
      </c>
      <c r="L172" s="213" t="s">
        <v>410</v>
      </c>
      <c r="M172" s="213" t="s">
        <v>261</v>
      </c>
      <c r="N172" s="228" t="s">
        <v>355</v>
      </c>
      <c r="O172" s="235"/>
      <c r="P172" s="126">
        <f>Klienter!$B108*B172</f>
        <v>0</v>
      </c>
      <c r="Q172" s="126">
        <f>Klienter!$B108*C172</f>
        <v>0</v>
      </c>
      <c r="R172" s="126">
        <f>Klienter!$B108*D172</f>
        <v>0</v>
      </c>
      <c r="S172" s="126">
        <f>Klienter!$B108*E172</f>
        <v>0</v>
      </c>
      <c r="T172" s="126">
        <f>Klienter!$B108*F172</f>
        <v>0</v>
      </c>
      <c r="U172" s="126">
        <f>Klienter!$B108*G172</f>
        <v>0</v>
      </c>
      <c r="V172" s="5"/>
      <c r="W172" s="200"/>
      <c r="X172" s="200"/>
      <c r="Y172" s="200"/>
      <c r="Z172" s="190"/>
      <c r="AA172" s="190">
        <f t="shared" ref="AA172:AA218" si="11">IF(W172&gt;X172,"fel",IF(W172&lt;Y172,"fel",0))</f>
        <v>0</v>
      </c>
    </row>
    <row r="173" spans="1:27" ht="51">
      <c r="A173" s="134" t="s">
        <v>78</v>
      </c>
      <c r="B173" s="196">
        <v>59.389200000000002</v>
      </c>
      <c r="C173" s="208">
        <v>105</v>
      </c>
      <c r="D173" s="171">
        <v>492</v>
      </c>
      <c r="E173" s="188">
        <v>156.75</v>
      </c>
      <c r="F173" s="196">
        <v>57</v>
      </c>
      <c r="G173" s="178">
        <v>94</v>
      </c>
      <c r="H173" s="3"/>
      <c r="I173" s="213" t="s">
        <v>308</v>
      </c>
      <c r="J173" s="214" t="s">
        <v>450</v>
      </c>
      <c r="K173" s="213" t="s">
        <v>229</v>
      </c>
      <c r="L173" s="213" t="s">
        <v>411</v>
      </c>
      <c r="M173" s="213" t="s">
        <v>262</v>
      </c>
      <c r="N173" s="228" t="s">
        <v>289</v>
      </c>
      <c r="O173" s="235"/>
      <c r="P173" s="126">
        <f>Klienter!$B109*B173</f>
        <v>0</v>
      </c>
      <c r="Q173" s="126">
        <f>Klienter!$B109*C173</f>
        <v>0</v>
      </c>
      <c r="R173" s="126">
        <f>Klienter!$B109*D173</f>
        <v>0</v>
      </c>
      <c r="S173" s="126">
        <f>Klienter!$B109*E173</f>
        <v>0</v>
      </c>
      <c r="T173" s="126">
        <f>Klienter!$B109*F173</f>
        <v>0</v>
      </c>
      <c r="U173" s="126">
        <f>Klienter!$B109*G173</f>
        <v>0</v>
      </c>
      <c r="V173" s="5"/>
      <c r="W173" s="200"/>
      <c r="X173" s="200"/>
      <c r="Y173" s="200"/>
      <c r="Z173" s="190"/>
      <c r="AA173" s="190">
        <f t="shared" si="11"/>
        <v>0</v>
      </c>
    </row>
    <row r="174" spans="1:27" ht="63.75">
      <c r="A174" s="134" t="s">
        <v>79</v>
      </c>
      <c r="B174" s="196">
        <v>96.342480000000009</v>
      </c>
      <c r="C174" s="208">
        <v>372</v>
      </c>
      <c r="D174" s="171">
        <v>1108.8</v>
      </c>
      <c r="E174" s="188">
        <v>299.91499999999996</v>
      </c>
      <c r="F174" s="196">
        <v>400</v>
      </c>
      <c r="G174" s="178">
        <v>360</v>
      </c>
      <c r="H174" s="3"/>
      <c r="I174" s="213" t="s">
        <v>309</v>
      </c>
      <c r="J174" s="215" t="s">
        <v>349</v>
      </c>
      <c r="K174" s="213" t="s">
        <v>310</v>
      </c>
      <c r="L174" s="213" t="s">
        <v>412</v>
      </c>
      <c r="M174" s="213" t="s">
        <v>263</v>
      </c>
      <c r="N174" s="228" t="s">
        <v>290</v>
      </c>
      <c r="O174" s="235"/>
      <c r="P174" s="126">
        <f>Klienter!$B110*B174</f>
        <v>0</v>
      </c>
      <c r="Q174" s="126">
        <f>Klienter!$B110*C174</f>
        <v>0</v>
      </c>
      <c r="R174" s="126">
        <f>Klienter!$B110*D174</f>
        <v>0</v>
      </c>
      <c r="S174" s="126">
        <f>Klienter!$B110*E174</f>
        <v>0</v>
      </c>
      <c r="T174" s="126">
        <f>Klienter!$B110*F174</f>
        <v>0</v>
      </c>
      <c r="U174" s="126">
        <f>Klienter!$B110*G174</f>
        <v>0</v>
      </c>
      <c r="V174" s="5"/>
      <c r="W174" s="200"/>
      <c r="X174" s="200"/>
      <c r="Y174" s="200"/>
      <c r="Z174" s="190"/>
      <c r="AA174" s="190">
        <f t="shared" si="11"/>
        <v>0</v>
      </c>
    </row>
    <row r="175" spans="1:27" ht="51">
      <c r="A175" s="134" t="s">
        <v>150</v>
      </c>
      <c r="B175" s="196">
        <v>96.342480000000009</v>
      </c>
      <c r="C175" s="208">
        <v>144</v>
      </c>
      <c r="D175" s="171">
        <v>1024.8</v>
      </c>
      <c r="E175" s="188">
        <v>175.55999999999997</v>
      </c>
      <c r="F175" s="196">
        <v>97</v>
      </c>
      <c r="G175" s="178">
        <v>95</v>
      </c>
      <c r="H175" s="3"/>
      <c r="I175" s="213" t="s">
        <v>309</v>
      </c>
      <c r="J175" s="215" t="s">
        <v>347</v>
      </c>
      <c r="K175" s="213" t="s">
        <v>253</v>
      </c>
      <c r="L175" s="213" t="s">
        <v>413</v>
      </c>
      <c r="M175" s="213" t="s">
        <v>264</v>
      </c>
      <c r="N175" s="228" t="s">
        <v>347</v>
      </c>
      <c r="O175" s="235"/>
      <c r="P175" s="126">
        <f>Klienter!$B111*B175</f>
        <v>0</v>
      </c>
      <c r="Q175" s="126">
        <f>Klienter!$B111*C175</f>
        <v>0</v>
      </c>
      <c r="R175" s="126">
        <f>Klienter!$B111*D175</f>
        <v>0</v>
      </c>
      <c r="S175" s="126">
        <f>Klienter!$B111*E175</f>
        <v>0</v>
      </c>
      <c r="T175" s="126">
        <f>Klienter!$B111*F175</f>
        <v>0</v>
      </c>
      <c r="U175" s="126">
        <f>Klienter!$B111*G175</f>
        <v>0</v>
      </c>
      <c r="V175" s="5"/>
      <c r="W175" s="200"/>
      <c r="X175" s="200"/>
      <c r="Y175" s="200"/>
      <c r="Z175" s="190"/>
      <c r="AA175" s="190">
        <f t="shared" si="11"/>
        <v>0</v>
      </c>
    </row>
    <row r="176" spans="1:27" ht="51">
      <c r="A176" s="113" t="s">
        <v>152</v>
      </c>
      <c r="B176" s="196">
        <v>43.552080000000004</v>
      </c>
      <c r="C176" s="208">
        <v>80</v>
      </c>
      <c r="D176" s="171">
        <v>482.4</v>
      </c>
      <c r="E176" s="188">
        <v>101.36499999999999</v>
      </c>
      <c r="F176" s="196">
        <v>50</v>
      </c>
      <c r="G176" s="178">
        <v>37</v>
      </c>
      <c r="H176" s="3"/>
      <c r="I176" s="213" t="s">
        <v>249</v>
      </c>
      <c r="J176" s="215" t="s">
        <v>211</v>
      </c>
      <c r="K176" s="213" t="s">
        <v>351</v>
      </c>
      <c r="L176" s="213" t="s">
        <v>414</v>
      </c>
      <c r="M176" s="213" t="s">
        <v>256</v>
      </c>
      <c r="N176" s="228" t="s">
        <v>304</v>
      </c>
      <c r="O176" s="235"/>
      <c r="P176" s="126">
        <f>Klienter!$B112*B176</f>
        <v>0</v>
      </c>
      <c r="Q176" s="126">
        <f>Klienter!$B112*C176</f>
        <v>0</v>
      </c>
      <c r="R176" s="126">
        <f>Klienter!$B112*D176</f>
        <v>0</v>
      </c>
      <c r="S176" s="126">
        <f>Klienter!$B112*E176</f>
        <v>0</v>
      </c>
      <c r="T176" s="126">
        <f>Klienter!$B112*F176</f>
        <v>0</v>
      </c>
      <c r="U176" s="126">
        <f>Klienter!$B112*G176</f>
        <v>0</v>
      </c>
      <c r="V176" s="5"/>
      <c r="W176" s="200"/>
      <c r="X176" s="200"/>
      <c r="Y176" s="200"/>
      <c r="Z176" s="190"/>
      <c r="AA176" s="190">
        <f t="shared" si="11"/>
        <v>0</v>
      </c>
    </row>
    <row r="177" spans="1:27" ht="14.45" customHeight="1">
      <c r="A177" s="113" t="s">
        <v>64</v>
      </c>
      <c r="B177" s="196">
        <v>1339.5564000000002</v>
      </c>
      <c r="C177" s="208">
        <v>1320</v>
      </c>
      <c r="D177" s="171">
        <v>1201.2</v>
      </c>
      <c r="E177" s="187">
        <v>1195.0619999999999</v>
      </c>
      <c r="F177" s="196">
        <v>1212</v>
      </c>
      <c r="G177" s="178">
        <v>1189</v>
      </c>
      <c r="H177" s="3"/>
      <c r="I177" s="224" t="s">
        <v>201</v>
      </c>
      <c r="J177" s="216" t="s">
        <v>451</v>
      </c>
      <c r="K177" s="224" t="s">
        <v>201</v>
      </c>
      <c r="L177" s="224" t="s">
        <v>415</v>
      </c>
      <c r="M177" s="227" t="s">
        <v>451</v>
      </c>
      <c r="N177" s="229" t="s">
        <v>451</v>
      </c>
      <c r="O177" s="232"/>
      <c r="P177" s="126">
        <f>Klienter!$B113*B177</f>
        <v>0</v>
      </c>
      <c r="Q177" s="126">
        <f>Klienter!$B113*C177</f>
        <v>0</v>
      </c>
      <c r="R177" s="126">
        <f>Klienter!$B113*D177</f>
        <v>0</v>
      </c>
      <c r="S177" s="126">
        <f>Klienter!$B113*E177</f>
        <v>0</v>
      </c>
      <c r="T177" s="126">
        <f>Klienter!$B113*F177</f>
        <v>0</v>
      </c>
      <c r="U177" s="126">
        <f>Klienter!$B113*G177</f>
        <v>0</v>
      </c>
      <c r="V177" s="5"/>
      <c r="W177" s="200"/>
      <c r="X177" s="200"/>
      <c r="Y177" s="200"/>
      <c r="Z177" s="190"/>
      <c r="AA177" s="190">
        <f t="shared" si="11"/>
        <v>0</v>
      </c>
    </row>
    <row r="178" spans="1:27" ht="14.45" customHeight="1">
      <c r="A178" s="134" t="s">
        <v>65</v>
      </c>
      <c r="B178" s="196">
        <v>1339.5564000000002</v>
      </c>
      <c r="C178" s="208">
        <v>1320</v>
      </c>
      <c r="D178" s="171">
        <v>1201.2</v>
      </c>
      <c r="E178" s="187">
        <v>1195.0619999999999</v>
      </c>
      <c r="F178" s="196">
        <v>1212</v>
      </c>
      <c r="G178" s="178">
        <v>1189</v>
      </c>
      <c r="H178" s="3"/>
      <c r="I178" s="224" t="s">
        <v>202</v>
      </c>
      <c r="J178" s="216" t="s">
        <v>451</v>
      </c>
      <c r="K178" s="224" t="s">
        <v>202</v>
      </c>
      <c r="L178" s="224" t="s">
        <v>415</v>
      </c>
      <c r="M178" s="227" t="s">
        <v>451</v>
      </c>
      <c r="N178" s="229" t="s">
        <v>451</v>
      </c>
      <c r="O178" s="232"/>
      <c r="P178" s="126">
        <f>Klienter!$B114*B178</f>
        <v>0</v>
      </c>
      <c r="Q178" s="126">
        <f>Klienter!$B114*C178</f>
        <v>0</v>
      </c>
      <c r="R178" s="126">
        <f>Klienter!$B114*D178</f>
        <v>0</v>
      </c>
      <c r="S178" s="126">
        <f>Klienter!$B114*E178</f>
        <v>0</v>
      </c>
      <c r="T178" s="126">
        <f>Klienter!$B114*F178</f>
        <v>0</v>
      </c>
      <c r="U178" s="126">
        <f>Klienter!$B114*G178</f>
        <v>0</v>
      </c>
      <c r="V178" s="5"/>
      <c r="W178" s="200"/>
      <c r="X178" s="200"/>
      <c r="Y178" s="200"/>
      <c r="Z178" s="190"/>
      <c r="AA178" s="190">
        <f t="shared" si="11"/>
        <v>0</v>
      </c>
    </row>
    <row r="179" spans="1:27" ht="14.45" customHeight="1">
      <c r="A179" s="134" t="s">
        <v>66</v>
      </c>
      <c r="B179" s="196">
        <v>1339.5564000000002</v>
      </c>
      <c r="C179" s="208">
        <v>1320</v>
      </c>
      <c r="D179" s="171">
        <v>1201.2</v>
      </c>
      <c r="E179" s="187">
        <v>1195.0619999999999</v>
      </c>
      <c r="F179" s="196">
        <v>1212</v>
      </c>
      <c r="G179" s="178">
        <v>1189</v>
      </c>
      <c r="H179" s="3"/>
      <c r="I179" s="224" t="s">
        <v>204</v>
      </c>
      <c r="J179" s="216" t="s">
        <v>451</v>
      </c>
      <c r="K179" s="224" t="s">
        <v>204</v>
      </c>
      <c r="L179" s="224" t="s">
        <v>415</v>
      </c>
      <c r="M179" s="227" t="s">
        <v>451</v>
      </c>
      <c r="N179" s="229" t="s">
        <v>451</v>
      </c>
      <c r="O179" s="232"/>
      <c r="P179" s="126">
        <f>Klienter!$B115*B179</f>
        <v>0</v>
      </c>
      <c r="Q179" s="126">
        <f>Klienter!$B115*C179</f>
        <v>0</v>
      </c>
      <c r="R179" s="126">
        <f>Klienter!$B115*D179</f>
        <v>0</v>
      </c>
      <c r="S179" s="126">
        <f>Klienter!$B115*E179</f>
        <v>0</v>
      </c>
      <c r="T179" s="126">
        <f>Klienter!$B115*F179</f>
        <v>0</v>
      </c>
      <c r="U179" s="126">
        <f>Klienter!$B115*G179</f>
        <v>0</v>
      </c>
      <c r="V179" s="5"/>
      <c r="W179" s="200"/>
      <c r="X179" s="200"/>
      <c r="Y179" s="200"/>
      <c r="Z179" s="190"/>
      <c r="AA179" s="190">
        <f t="shared" si="11"/>
        <v>0</v>
      </c>
    </row>
    <row r="180" spans="1:27" ht="40.5">
      <c r="A180" s="134" t="s">
        <v>80</v>
      </c>
      <c r="B180" s="196">
        <v>1339.5564000000002</v>
      </c>
      <c r="C180" s="208">
        <v>1320</v>
      </c>
      <c r="D180" s="171">
        <v>1201.2</v>
      </c>
      <c r="E180" s="187">
        <v>1195.0619999999999</v>
      </c>
      <c r="F180" s="196">
        <v>1212</v>
      </c>
      <c r="G180" s="178">
        <v>1189</v>
      </c>
      <c r="H180" s="3"/>
      <c r="I180" s="224" t="s">
        <v>206</v>
      </c>
      <c r="J180" s="216" t="s">
        <v>451</v>
      </c>
      <c r="K180" s="224" t="s">
        <v>206</v>
      </c>
      <c r="L180" s="224" t="s">
        <v>415</v>
      </c>
      <c r="M180" s="227" t="s">
        <v>451</v>
      </c>
      <c r="N180" s="229" t="s">
        <v>451</v>
      </c>
      <c r="O180" s="232"/>
      <c r="P180" s="126">
        <f>Klienter!$B116*B180</f>
        <v>0</v>
      </c>
      <c r="Q180" s="126">
        <f>Klienter!$B116*C180</f>
        <v>0</v>
      </c>
      <c r="R180" s="126">
        <f>Klienter!$B116*D180</f>
        <v>0</v>
      </c>
      <c r="S180" s="126">
        <f>Klienter!$B116*E180</f>
        <v>0</v>
      </c>
      <c r="T180" s="126">
        <f>Klienter!$B116*F180</f>
        <v>0</v>
      </c>
      <c r="U180" s="126">
        <f>Klienter!$B116*G180</f>
        <v>0</v>
      </c>
      <c r="V180" s="5"/>
      <c r="W180" s="200"/>
      <c r="X180" s="200"/>
      <c r="Y180" s="200"/>
      <c r="Z180" s="190"/>
      <c r="AA180" s="190">
        <f t="shared" si="11"/>
        <v>0</v>
      </c>
    </row>
    <row r="181" spans="1:27" ht="51">
      <c r="A181" s="134" t="s">
        <v>81</v>
      </c>
      <c r="B181" s="196">
        <v>629.52552000000003</v>
      </c>
      <c r="C181" s="208">
        <v>626</v>
      </c>
      <c r="D181" s="171">
        <v>1092</v>
      </c>
      <c r="E181" s="196">
        <v>618.1</v>
      </c>
      <c r="F181" s="196">
        <v>449</v>
      </c>
      <c r="G181" s="178">
        <v>978</v>
      </c>
      <c r="H181" s="3"/>
      <c r="I181" s="213" t="s">
        <v>191</v>
      </c>
      <c r="J181" s="215" t="s">
        <v>343</v>
      </c>
      <c r="K181" s="213" t="s">
        <v>239</v>
      </c>
      <c r="L181" s="213" t="s">
        <v>477</v>
      </c>
      <c r="M181" s="213" t="s">
        <v>273</v>
      </c>
      <c r="N181" s="228" t="s">
        <v>296</v>
      </c>
      <c r="O181" s="235"/>
      <c r="P181" s="126">
        <f>Klienter!$B117*B181</f>
        <v>0</v>
      </c>
      <c r="Q181" s="126">
        <f>Klienter!$B117*C181</f>
        <v>0</v>
      </c>
      <c r="R181" s="126">
        <f>Klienter!$B117*D181</f>
        <v>0</v>
      </c>
      <c r="S181" s="126">
        <f>Klienter!$B117*E181</f>
        <v>0</v>
      </c>
      <c r="T181" s="126">
        <f>Klienter!$B117*F181</f>
        <v>0</v>
      </c>
      <c r="U181" s="126">
        <f>Klienter!$B117*G181</f>
        <v>0</v>
      </c>
      <c r="V181" s="5"/>
      <c r="W181" s="200"/>
      <c r="X181" s="200"/>
      <c r="Y181" s="200"/>
      <c r="Z181" s="190"/>
      <c r="AA181" s="190">
        <f t="shared" si="11"/>
        <v>0</v>
      </c>
    </row>
    <row r="182" spans="1:27" ht="51">
      <c r="A182" s="134" t="s">
        <v>82</v>
      </c>
      <c r="B182" s="196">
        <v>541.10160000000008</v>
      </c>
      <c r="C182" s="208">
        <v>916</v>
      </c>
      <c r="D182" s="171">
        <v>1843.1999999999998</v>
      </c>
      <c r="E182" s="188">
        <v>354.255</v>
      </c>
      <c r="F182" s="196">
        <v>310</v>
      </c>
      <c r="G182" s="178">
        <v>97</v>
      </c>
      <c r="H182" s="3"/>
      <c r="I182" s="213" t="s">
        <v>192</v>
      </c>
      <c r="J182" s="215" t="s">
        <v>342</v>
      </c>
      <c r="K182" s="213" t="s">
        <v>240</v>
      </c>
      <c r="L182" s="213" t="s">
        <v>416</v>
      </c>
      <c r="M182" s="213" t="s">
        <v>274</v>
      </c>
      <c r="N182" s="228" t="s">
        <v>297</v>
      </c>
      <c r="O182" s="235"/>
      <c r="P182" s="126">
        <f>Klienter!$B118*B182</f>
        <v>0</v>
      </c>
      <c r="Q182" s="126">
        <f>Klienter!$B118*C182</f>
        <v>0</v>
      </c>
      <c r="R182" s="126">
        <f>Klienter!$B118*D182</f>
        <v>0</v>
      </c>
      <c r="S182" s="126">
        <f>Klienter!$B118*E182</f>
        <v>0</v>
      </c>
      <c r="T182" s="126">
        <f>Klienter!$B118*F182</f>
        <v>0</v>
      </c>
      <c r="U182" s="126">
        <f>Klienter!$B118*G182</f>
        <v>0</v>
      </c>
      <c r="V182" s="5"/>
      <c r="W182" s="200"/>
      <c r="X182" s="200"/>
      <c r="Y182" s="200"/>
      <c r="Z182" s="190"/>
      <c r="AA182" s="190">
        <f t="shared" si="11"/>
        <v>0</v>
      </c>
    </row>
    <row r="183" spans="1:27" ht="38.25">
      <c r="A183" s="113" t="s">
        <v>83</v>
      </c>
      <c r="B183" s="196">
        <v>93.702960000000019</v>
      </c>
      <c r="C183" s="208">
        <v>97</v>
      </c>
      <c r="D183" s="171">
        <v>456</v>
      </c>
      <c r="E183" s="188">
        <v>67.924999999999997</v>
      </c>
      <c r="F183" s="196">
        <v>102</v>
      </c>
      <c r="G183" s="178">
        <v>52</v>
      </c>
      <c r="H183" s="197"/>
      <c r="I183" s="213" t="s">
        <v>183</v>
      </c>
      <c r="J183" s="215" t="s">
        <v>348</v>
      </c>
      <c r="K183" s="213" t="s">
        <v>230</v>
      </c>
      <c r="L183" s="213" t="s">
        <v>417</v>
      </c>
      <c r="M183" s="213" t="s">
        <v>265</v>
      </c>
      <c r="N183" s="228" t="s">
        <v>356</v>
      </c>
      <c r="O183" s="235"/>
      <c r="P183" s="126">
        <f>Klienter!$B119*B183</f>
        <v>0</v>
      </c>
      <c r="Q183" s="126">
        <f>Klienter!$B119*C183</f>
        <v>0</v>
      </c>
      <c r="R183" s="126">
        <f>Klienter!$B119*D183</f>
        <v>0</v>
      </c>
      <c r="S183" s="126">
        <f>Klienter!$B119*E183</f>
        <v>0</v>
      </c>
      <c r="T183" s="126">
        <f>Klienter!$B119*F183</f>
        <v>0</v>
      </c>
      <c r="U183" s="126">
        <f>Klienter!$B119*G183</f>
        <v>0</v>
      </c>
      <c r="V183" s="5"/>
      <c r="W183" s="200"/>
      <c r="X183" s="200"/>
      <c r="Y183" s="200"/>
      <c r="Z183" s="190"/>
      <c r="AA183" s="190">
        <f t="shared" si="11"/>
        <v>0</v>
      </c>
    </row>
    <row r="184" spans="1:27" ht="51">
      <c r="A184" s="113" t="s">
        <v>85</v>
      </c>
      <c r="B184" s="196">
        <v>97</v>
      </c>
      <c r="C184" s="208">
        <v>97</v>
      </c>
      <c r="D184" s="171">
        <v>513.6</v>
      </c>
      <c r="E184" s="188">
        <v>67.924999999999997</v>
      </c>
      <c r="F184" s="196">
        <v>65</v>
      </c>
      <c r="G184" s="178">
        <v>52</v>
      </c>
      <c r="I184" s="213" t="s">
        <v>479</v>
      </c>
      <c r="J184" s="215" t="s">
        <v>348</v>
      </c>
      <c r="K184" s="213" t="s">
        <v>231</v>
      </c>
      <c r="L184" s="213" t="s">
        <v>418</v>
      </c>
      <c r="M184" s="213" t="s">
        <v>266</v>
      </c>
      <c r="N184" s="228" t="s">
        <v>356</v>
      </c>
      <c r="O184" s="235"/>
      <c r="P184" s="126">
        <f>Klienter!$B120*B184</f>
        <v>0</v>
      </c>
      <c r="Q184" s="126">
        <f>Klienter!$B120*C184</f>
        <v>0</v>
      </c>
      <c r="R184" s="126">
        <f>Klienter!$B120*D184</f>
        <v>0</v>
      </c>
      <c r="S184" s="126">
        <f>Klienter!$B120*E184</f>
        <v>0</v>
      </c>
      <c r="T184" s="126">
        <f>Klienter!$B120*F184</f>
        <v>0</v>
      </c>
      <c r="U184" s="126">
        <f>Klienter!$B120*G184</f>
        <v>0</v>
      </c>
      <c r="V184" s="5"/>
      <c r="W184" s="200"/>
      <c r="X184" s="200"/>
      <c r="Y184" s="200"/>
      <c r="Z184" s="190"/>
      <c r="AA184" s="190">
        <f t="shared" si="11"/>
        <v>0</v>
      </c>
    </row>
    <row r="185" spans="1:27" ht="63.75">
      <c r="A185" s="113" t="s">
        <v>86</v>
      </c>
      <c r="B185" s="196">
        <v>74</v>
      </c>
      <c r="C185" s="208">
        <v>73</v>
      </c>
      <c r="D185" s="171">
        <v>607.19999999999993</v>
      </c>
      <c r="E185" s="188">
        <v>67.924999999999997</v>
      </c>
      <c r="F185" s="196">
        <v>91</v>
      </c>
      <c r="G185" s="178">
        <v>59</v>
      </c>
      <c r="H185" s="197"/>
      <c r="I185" s="213" t="s">
        <v>480</v>
      </c>
      <c r="J185" s="215" t="s">
        <v>345</v>
      </c>
      <c r="K185" s="213" t="s">
        <v>216</v>
      </c>
      <c r="L185" s="213" t="s">
        <v>419</v>
      </c>
      <c r="M185" s="213" t="s">
        <v>267</v>
      </c>
      <c r="N185" s="228" t="s">
        <v>357</v>
      </c>
      <c r="O185" s="235"/>
      <c r="P185" s="126">
        <f>Klienter!$B121*B185</f>
        <v>0</v>
      </c>
      <c r="Q185" s="126">
        <f>Klienter!$B121*C185</f>
        <v>0</v>
      </c>
      <c r="R185" s="126">
        <f>Klienter!$B121*D185</f>
        <v>0</v>
      </c>
      <c r="S185" s="126">
        <f>Klienter!$B121*E185</f>
        <v>0</v>
      </c>
      <c r="T185" s="126">
        <f>Klienter!$B121*F185</f>
        <v>0</v>
      </c>
      <c r="U185" s="126">
        <f>Klienter!$B121*G185</f>
        <v>0</v>
      </c>
      <c r="V185" s="5"/>
      <c r="W185" s="200"/>
      <c r="X185" s="200"/>
      <c r="Y185" s="200"/>
      <c r="Z185" s="190"/>
      <c r="AA185" s="190">
        <f t="shared" si="11"/>
        <v>0</v>
      </c>
    </row>
    <row r="186" spans="1:27" ht="38.25">
      <c r="A186" s="113" t="s">
        <v>84</v>
      </c>
      <c r="B186" s="196">
        <v>80.50536000000001</v>
      </c>
      <c r="C186" s="208">
        <v>206</v>
      </c>
      <c r="D186" s="171">
        <v>456</v>
      </c>
      <c r="E186" s="188">
        <v>67.924999999999997</v>
      </c>
      <c r="F186" s="196">
        <v>102</v>
      </c>
      <c r="G186" s="178">
        <v>52</v>
      </c>
      <c r="H186" s="197"/>
      <c r="I186" s="213" t="s">
        <v>184</v>
      </c>
      <c r="J186" s="215" t="s">
        <v>217</v>
      </c>
      <c r="K186" s="213" t="s">
        <v>230</v>
      </c>
      <c r="L186" s="213" t="s">
        <v>417</v>
      </c>
      <c r="M186" s="213" t="s">
        <v>268</v>
      </c>
      <c r="N186" s="228" t="s">
        <v>356</v>
      </c>
      <c r="O186" s="235"/>
      <c r="P186" s="126">
        <f>Klienter!$B122*B186</f>
        <v>0</v>
      </c>
      <c r="Q186" s="126">
        <f>Klienter!$B122*C186</f>
        <v>0</v>
      </c>
      <c r="R186" s="126">
        <f>Klienter!$B122*D186</f>
        <v>0</v>
      </c>
      <c r="S186" s="126">
        <f>Klienter!$B122*E186</f>
        <v>0</v>
      </c>
      <c r="T186" s="126">
        <f>Klienter!$B122*F186</f>
        <v>0</v>
      </c>
      <c r="U186" s="126">
        <f>Klienter!$B122*G186</f>
        <v>0</v>
      </c>
      <c r="V186" s="5"/>
      <c r="W186" s="200"/>
      <c r="X186" s="200"/>
      <c r="Y186" s="200"/>
      <c r="Z186" s="190"/>
      <c r="AA186" s="190">
        <f t="shared" si="11"/>
        <v>0</v>
      </c>
    </row>
    <row r="187" spans="1:27" ht="51">
      <c r="A187" s="125" t="s">
        <v>161</v>
      </c>
      <c r="B187" s="196">
        <v>59</v>
      </c>
      <c r="C187" s="208">
        <v>73</v>
      </c>
      <c r="D187" s="171">
        <v>456</v>
      </c>
      <c r="E187" s="188">
        <v>67.924999999999997</v>
      </c>
      <c r="F187" s="196">
        <v>70</v>
      </c>
      <c r="G187" s="178">
        <v>48</v>
      </c>
      <c r="H187" s="197"/>
      <c r="I187" s="213" t="s">
        <v>481</v>
      </c>
      <c r="J187" s="215" t="s">
        <v>346</v>
      </c>
      <c r="K187" s="213" t="s">
        <v>230</v>
      </c>
      <c r="L187" s="213" t="s">
        <v>420</v>
      </c>
      <c r="M187" s="213" t="s">
        <v>269</v>
      </c>
      <c r="N187" s="228" t="s">
        <v>312</v>
      </c>
      <c r="O187" s="235"/>
      <c r="P187" s="126">
        <f>Klienter!$B123*B187</f>
        <v>0</v>
      </c>
      <c r="Q187" s="126">
        <f>Klienter!$B123*C187</f>
        <v>0</v>
      </c>
      <c r="R187" s="126">
        <f>Klienter!$B123*D187</f>
        <v>0</v>
      </c>
      <c r="S187" s="126">
        <f>Klienter!$B123*E187</f>
        <v>0</v>
      </c>
      <c r="T187" s="126">
        <f>Klienter!$B123*F187</f>
        <v>0</v>
      </c>
      <c r="U187" s="126">
        <f>Klienter!$B123*G187</f>
        <v>0</v>
      </c>
      <c r="V187" s="5"/>
      <c r="W187" s="200"/>
      <c r="X187" s="200"/>
      <c r="Y187" s="200"/>
      <c r="Z187" s="190"/>
      <c r="AA187" s="190">
        <f t="shared" si="11"/>
        <v>0</v>
      </c>
    </row>
    <row r="188" spans="1:27" ht="51">
      <c r="A188" s="113" t="s">
        <v>177</v>
      </c>
      <c r="B188" s="196">
        <v>26.395200000000003</v>
      </c>
      <c r="C188" s="208">
        <v>75</v>
      </c>
      <c r="D188" s="171">
        <v>355.2</v>
      </c>
      <c r="E188" s="188">
        <v>64.789999999999992</v>
      </c>
      <c r="F188" s="196">
        <v>35</v>
      </c>
      <c r="G188" s="178">
        <v>30</v>
      </c>
      <c r="H188" s="3"/>
      <c r="I188" s="213" t="s">
        <v>179</v>
      </c>
      <c r="J188" s="215" t="s">
        <v>210</v>
      </c>
      <c r="K188" s="213" t="s">
        <v>224</v>
      </c>
      <c r="L188" s="213" t="s">
        <v>421</v>
      </c>
      <c r="M188" s="213" t="s">
        <v>255</v>
      </c>
      <c r="N188" s="228" t="s">
        <v>306</v>
      </c>
      <c r="O188" s="235"/>
      <c r="P188" s="126">
        <f>Klienter!$B124*B188</f>
        <v>0</v>
      </c>
      <c r="Q188" s="126">
        <f>Klienter!$B124*C188</f>
        <v>0</v>
      </c>
      <c r="R188" s="126">
        <f>Klienter!$B124*D188</f>
        <v>0</v>
      </c>
      <c r="S188" s="126">
        <f>Klienter!$B124*E188</f>
        <v>0</v>
      </c>
      <c r="T188" s="126">
        <f>Klienter!$B124*F188</f>
        <v>0</v>
      </c>
      <c r="U188" s="126">
        <f>Klienter!$B124*G188</f>
        <v>0</v>
      </c>
      <c r="V188" s="5"/>
      <c r="W188" s="200"/>
      <c r="X188" s="200"/>
      <c r="Y188" s="200"/>
      <c r="Z188" s="190"/>
      <c r="AA188" s="190">
        <f t="shared" si="11"/>
        <v>0</v>
      </c>
    </row>
    <row r="189" spans="1:27" ht="51">
      <c r="A189" s="113" t="s">
        <v>87</v>
      </c>
      <c r="B189" s="196">
        <v>1524.3228000000001</v>
      </c>
      <c r="C189" s="208">
        <v>1037</v>
      </c>
      <c r="D189" s="171">
        <v>3660</v>
      </c>
      <c r="E189" s="188">
        <v>1606.374</v>
      </c>
      <c r="F189" s="196">
        <v>331</v>
      </c>
      <c r="G189" s="178">
        <v>65</v>
      </c>
      <c r="H189" s="3"/>
      <c r="I189" s="213" t="s">
        <v>185</v>
      </c>
      <c r="J189" s="217" t="s">
        <v>344</v>
      </c>
      <c r="K189" s="213" t="s">
        <v>232</v>
      </c>
      <c r="L189" s="213" t="s">
        <v>422</v>
      </c>
      <c r="M189" s="213" t="s">
        <v>270</v>
      </c>
      <c r="N189" s="228" t="s">
        <v>291</v>
      </c>
      <c r="O189" s="235"/>
      <c r="P189" s="126">
        <f>Klienter!$B125*B189</f>
        <v>0</v>
      </c>
      <c r="Q189" s="126">
        <f>Klienter!$B125*C189</f>
        <v>0</v>
      </c>
      <c r="R189" s="126">
        <f>Klienter!$B125*D189</f>
        <v>0</v>
      </c>
      <c r="S189" s="126">
        <f>Klienter!$B125*E189</f>
        <v>0</v>
      </c>
      <c r="T189" s="126">
        <f>Klienter!$B125*F189</f>
        <v>0</v>
      </c>
      <c r="U189" s="126">
        <f>Klienter!$B125*G189</f>
        <v>0</v>
      </c>
      <c r="V189" s="5"/>
      <c r="W189" s="200"/>
      <c r="X189" s="200"/>
      <c r="Y189" s="200"/>
      <c r="Z189" s="190"/>
      <c r="AA189" s="190">
        <f t="shared" si="11"/>
        <v>0</v>
      </c>
    </row>
    <row r="190" spans="1:27" ht="51">
      <c r="A190" s="113" t="s">
        <v>88</v>
      </c>
      <c r="B190" s="196">
        <v>486.99144000000007</v>
      </c>
      <c r="C190" s="208">
        <v>925</v>
      </c>
      <c r="D190" s="171">
        <v>4144.8</v>
      </c>
      <c r="E190" s="188">
        <v>1834.6019999999996</v>
      </c>
      <c r="F190" s="196">
        <v>331</v>
      </c>
      <c r="G190" s="178">
        <v>146</v>
      </c>
      <c r="H190" s="3"/>
      <c r="I190" s="213" t="s">
        <v>186</v>
      </c>
      <c r="J190" s="214" t="s">
        <v>452</v>
      </c>
      <c r="K190" s="213" t="s">
        <v>233</v>
      </c>
      <c r="L190" s="213" t="s">
        <v>423</v>
      </c>
      <c r="M190" s="213" t="s">
        <v>270</v>
      </c>
      <c r="N190" s="228" t="s">
        <v>358</v>
      </c>
      <c r="O190" s="235"/>
      <c r="P190" s="126">
        <f>Klienter!$B126*B190</f>
        <v>0</v>
      </c>
      <c r="Q190" s="126">
        <f>Klienter!$B126*C190</f>
        <v>0</v>
      </c>
      <c r="R190" s="126">
        <f>Klienter!$B126*D190</f>
        <v>0</v>
      </c>
      <c r="S190" s="126">
        <f>Klienter!$B126*E190</f>
        <v>0</v>
      </c>
      <c r="T190" s="126">
        <f>Klienter!$B126*F190</f>
        <v>0</v>
      </c>
      <c r="U190" s="126">
        <f>Klienter!$B126*G190</f>
        <v>0</v>
      </c>
      <c r="V190" s="5"/>
      <c r="W190" s="200"/>
      <c r="X190" s="200"/>
      <c r="Y190" s="200"/>
      <c r="Z190" s="190"/>
      <c r="AA190" s="190">
        <f t="shared" si="11"/>
        <v>0</v>
      </c>
    </row>
    <row r="191" spans="1:27" ht="63.75">
      <c r="A191" s="134" t="s">
        <v>89</v>
      </c>
      <c r="B191" s="196">
        <v>415.72440000000006</v>
      </c>
      <c r="C191" s="208">
        <v>801</v>
      </c>
      <c r="D191" s="171">
        <v>1087.2</v>
      </c>
      <c r="E191" s="188">
        <v>397.09999999999997</v>
      </c>
      <c r="F191" s="196">
        <v>331</v>
      </c>
      <c r="G191" s="178">
        <v>28</v>
      </c>
      <c r="H191" s="3"/>
      <c r="I191" s="213" t="s">
        <v>252</v>
      </c>
      <c r="J191" s="214" t="s">
        <v>453</v>
      </c>
      <c r="K191" s="213" t="s">
        <v>234</v>
      </c>
      <c r="L191" s="213" t="s">
        <v>424</v>
      </c>
      <c r="M191" s="213" t="s">
        <v>270</v>
      </c>
      <c r="N191" s="228" t="s">
        <v>292</v>
      </c>
      <c r="O191" s="235"/>
      <c r="P191" s="126">
        <f>Klienter!$B127*B191</f>
        <v>0</v>
      </c>
      <c r="Q191" s="126">
        <f>Klienter!$B127*C191</f>
        <v>0</v>
      </c>
      <c r="R191" s="126">
        <f>Klienter!$B127*D191</f>
        <v>0</v>
      </c>
      <c r="S191" s="126">
        <f>Klienter!$B127*E191</f>
        <v>0</v>
      </c>
      <c r="T191" s="126">
        <f>Klienter!$B127*F191</f>
        <v>0</v>
      </c>
      <c r="U191" s="126">
        <f>Klienter!$B127*G191</f>
        <v>0</v>
      </c>
      <c r="V191" s="5"/>
      <c r="W191" s="200"/>
      <c r="X191" s="200"/>
      <c r="Y191" s="200"/>
      <c r="Z191" s="190"/>
      <c r="AA191" s="190">
        <f t="shared" si="11"/>
        <v>0</v>
      </c>
    </row>
    <row r="192" spans="1:27" ht="63.75">
      <c r="A192" s="134" t="s">
        <v>90</v>
      </c>
      <c r="B192" s="196">
        <v>415.72440000000006</v>
      </c>
      <c r="C192" s="208">
        <v>801</v>
      </c>
      <c r="D192" s="171">
        <v>3726</v>
      </c>
      <c r="E192" s="188">
        <v>397.09999999999997</v>
      </c>
      <c r="F192" s="196">
        <v>331</v>
      </c>
      <c r="G192" s="178">
        <v>137</v>
      </c>
      <c r="H192" s="3"/>
      <c r="I192" s="213" t="s">
        <v>187</v>
      </c>
      <c r="J192" s="214" t="s">
        <v>453</v>
      </c>
      <c r="K192" s="213" t="s">
        <v>235</v>
      </c>
      <c r="L192" s="213" t="s">
        <v>424</v>
      </c>
      <c r="M192" s="213" t="s">
        <v>270</v>
      </c>
      <c r="N192" s="228" t="s">
        <v>359</v>
      </c>
      <c r="O192" s="235"/>
      <c r="P192" s="126">
        <f>Klienter!$B128*B192</f>
        <v>0</v>
      </c>
      <c r="Q192" s="126">
        <f>Klienter!$B128*C192</f>
        <v>0</v>
      </c>
      <c r="R192" s="126">
        <f>Klienter!$B128*D192</f>
        <v>0</v>
      </c>
      <c r="S192" s="126">
        <f>Klienter!$B128*E192</f>
        <v>0</v>
      </c>
      <c r="T192" s="126">
        <f>Klienter!$B128*F192</f>
        <v>0</v>
      </c>
      <c r="U192" s="126">
        <f>Klienter!$B128*G192</f>
        <v>0</v>
      </c>
      <c r="V192" s="5"/>
      <c r="W192" s="200"/>
      <c r="X192" s="200"/>
      <c r="Y192" s="200"/>
      <c r="Z192" s="190"/>
      <c r="AA192" s="190">
        <f t="shared" si="11"/>
        <v>0</v>
      </c>
    </row>
    <row r="193" spans="1:27" ht="63.75">
      <c r="A193" s="134" t="s">
        <v>91</v>
      </c>
      <c r="B193" s="196">
        <v>84.464640000000003</v>
      </c>
      <c r="C193" s="208">
        <v>427</v>
      </c>
      <c r="D193" s="171">
        <v>1572</v>
      </c>
      <c r="E193" s="188">
        <v>1023.4</v>
      </c>
      <c r="F193" s="196">
        <v>121</v>
      </c>
      <c r="G193" s="178">
        <v>1540</v>
      </c>
      <c r="H193" s="3"/>
      <c r="I193" s="213" t="s">
        <v>193</v>
      </c>
      <c r="J193" s="215" t="s">
        <v>220</v>
      </c>
      <c r="K193" s="213" t="s">
        <v>242</v>
      </c>
      <c r="L193" s="213" t="s">
        <v>478</v>
      </c>
      <c r="M193" s="213" t="s">
        <v>275</v>
      </c>
      <c r="N193" s="228" t="s">
        <v>298</v>
      </c>
      <c r="O193" s="235"/>
      <c r="P193" s="126">
        <f>Klienter!$B129*B193</f>
        <v>0</v>
      </c>
      <c r="Q193" s="126">
        <f>Klienter!$B129*C193</f>
        <v>0</v>
      </c>
      <c r="R193" s="126">
        <f>Klienter!$B129*D193</f>
        <v>0</v>
      </c>
      <c r="S193" s="126">
        <f>Klienter!$B129*E193</f>
        <v>0</v>
      </c>
      <c r="T193" s="126">
        <f>Klienter!$B129*F193</f>
        <v>0</v>
      </c>
      <c r="U193" s="126">
        <f>Klienter!$B129*G193</f>
        <v>0</v>
      </c>
      <c r="V193" s="5"/>
      <c r="W193" s="200"/>
      <c r="X193" s="200"/>
      <c r="Y193" s="200"/>
      <c r="Z193" s="190"/>
      <c r="AA193" s="190">
        <f t="shared" si="11"/>
        <v>0</v>
      </c>
    </row>
    <row r="194" spans="1:27" ht="51">
      <c r="A194" s="134" t="s">
        <v>92</v>
      </c>
      <c r="B194" s="196">
        <v>84.464640000000003</v>
      </c>
      <c r="C194" s="208">
        <v>141</v>
      </c>
      <c r="D194" s="171">
        <v>1192.8</v>
      </c>
      <c r="E194" s="188">
        <v>259.57799999999997</v>
      </c>
      <c r="F194" s="196">
        <v>121</v>
      </c>
      <c r="G194" s="178">
        <v>96</v>
      </c>
      <c r="H194" s="3"/>
      <c r="I194" s="213" t="s">
        <v>193</v>
      </c>
      <c r="J194" s="215" t="s">
        <v>340</v>
      </c>
      <c r="K194" s="213" t="s">
        <v>241</v>
      </c>
      <c r="L194" s="213" t="s">
        <v>425</v>
      </c>
      <c r="M194" s="213" t="s">
        <v>275</v>
      </c>
      <c r="N194" s="226" t="s">
        <v>305</v>
      </c>
      <c r="O194" s="235"/>
      <c r="P194" s="126">
        <f>Klienter!$B130*B194</f>
        <v>0</v>
      </c>
      <c r="Q194" s="126">
        <f>Klienter!$B130*C194</f>
        <v>0</v>
      </c>
      <c r="R194" s="126">
        <f>Klienter!$B130*D194</f>
        <v>0</v>
      </c>
      <c r="S194" s="126">
        <f>Klienter!$B130*E194</f>
        <v>0</v>
      </c>
      <c r="T194" s="126">
        <f>Klienter!$B130*F194</f>
        <v>0</v>
      </c>
      <c r="U194" s="126">
        <f>Klienter!$B130*G194</f>
        <v>0</v>
      </c>
      <c r="V194" s="5"/>
      <c r="W194" s="200"/>
      <c r="X194" s="200"/>
      <c r="Y194" s="200"/>
      <c r="Z194" s="190"/>
      <c r="AA194" s="190">
        <f t="shared" si="11"/>
        <v>0</v>
      </c>
    </row>
    <row r="195" spans="1:27" ht="51">
      <c r="A195" s="134" t="s">
        <v>93</v>
      </c>
      <c r="B195" s="196">
        <v>84.464640000000003</v>
      </c>
      <c r="C195" s="208">
        <v>141</v>
      </c>
      <c r="D195" s="171">
        <v>1192.8</v>
      </c>
      <c r="E195" s="188">
        <v>259.57799999999997</v>
      </c>
      <c r="F195" s="196">
        <v>121</v>
      </c>
      <c r="G195" s="178">
        <v>96</v>
      </c>
      <c r="H195" s="3"/>
      <c r="I195" s="213" t="s">
        <v>194</v>
      </c>
      <c r="J195" s="215" t="s">
        <v>340</v>
      </c>
      <c r="K195" s="213" t="s">
        <v>241</v>
      </c>
      <c r="L195" s="213" t="s">
        <v>425</v>
      </c>
      <c r="M195" s="213" t="s">
        <v>275</v>
      </c>
      <c r="N195" s="226" t="s">
        <v>305</v>
      </c>
      <c r="O195" s="235"/>
      <c r="P195" s="126">
        <f>Klienter!$B131*B195</f>
        <v>0</v>
      </c>
      <c r="Q195" s="126">
        <f>Klienter!$B131*C195</f>
        <v>0</v>
      </c>
      <c r="R195" s="126">
        <f>Klienter!$B131*D195</f>
        <v>0</v>
      </c>
      <c r="S195" s="126">
        <f>Klienter!$B131*E195</f>
        <v>0</v>
      </c>
      <c r="T195" s="126">
        <f>Klienter!$B131*F195</f>
        <v>0</v>
      </c>
      <c r="U195" s="126">
        <f>Klienter!$B131*G195</f>
        <v>0</v>
      </c>
      <c r="V195" s="5"/>
      <c r="W195" s="200"/>
      <c r="X195" s="200"/>
      <c r="Y195" s="200"/>
      <c r="Z195" s="190"/>
      <c r="AA195" s="190">
        <f t="shared" si="11"/>
        <v>0</v>
      </c>
    </row>
    <row r="196" spans="1:27" ht="51">
      <c r="A196" s="134" t="s">
        <v>94</v>
      </c>
      <c r="B196" s="196">
        <v>84.464640000000003</v>
      </c>
      <c r="C196" s="208">
        <v>141</v>
      </c>
      <c r="D196" s="171">
        <v>1192.8</v>
      </c>
      <c r="E196" s="188">
        <v>259.57799999999997</v>
      </c>
      <c r="F196" s="196">
        <v>121</v>
      </c>
      <c r="G196" s="178">
        <v>96</v>
      </c>
      <c r="H196" s="3"/>
      <c r="I196" s="213" t="s">
        <v>193</v>
      </c>
      <c r="J196" s="215" t="s">
        <v>340</v>
      </c>
      <c r="K196" s="213" t="s">
        <v>241</v>
      </c>
      <c r="L196" s="213" t="s">
        <v>425</v>
      </c>
      <c r="M196" s="213" t="s">
        <v>275</v>
      </c>
      <c r="N196" s="226" t="s">
        <v>305</v>
      </c>
      <c r="O196" s="235"/>
      <c r="P196" s="126">
        <f>Klienter!$B132*B196</f>
        <v>0</v>
      </c>
      <c r="Q196" s="126">
        <f>Klienter!$B132*C196</f>
        <v>0</v>
      </c>
      <c r="R196" s="126">
        <f>Klienter!$B132*D196</f>
        <v>0</v>
      </c>
      <c r="S196" s="126">
        <f>Klienter!$B132*E196</f>
        <v>0</v>
      </c>
      <c r="T196" s="126">
        <f>Klienter!$B132*F196</f>
        <v>0</v>
      </c>
      <c r="U196" s="126">
        <f>Klienter!$B132*G196</f>
        <v>0</v>
      </c>
      <c r="V196" s="5"/>
      <c r="W196" s="200"/>
      <c r="X196" s="200"/>
      <c r="Y196" s="200"/>
      <c r="Z196" s="190"/>
      <c r="AA196" s="190">
        <f t="shared" si="11"/>
        <v>0</v>
      </c>
    </row>
    <row r="197" spans="1:27" ht="51">
      <c r="A197" s="134" t="s">
        <v>95</v>
      </c>
      <c r="B197" s="196">
        <v>121.41792000000002</v>
      </c>
      <c r="C197" s="208">
        <v>141</v>
      </c>
      <c r="D197" s="171">
        <v>1192.8</v>
      </c>
      <c r="E197" s="188">
        <v>426.35999999999996</v>
      </c>
      <c r="F197" s="196">
        <v>121</v>
      </c>
      <c r="G197" s="178">
        <v>96</v>
      </c>
      <c r="H197" s="3"/>
      <c r="I197" s="213" t="s">
        <v>193</v>
      </c>
      <c r="J197" s="215" t="s">
        <v>340</v>
      </c>
      <c r="K197" s="213" t="s">
        <v>241</v>
      </c>
      <c r="L197" s="213" t="s">
        <v>426</v>
      </c>
      <c r="M197" s="213" t="s">
        <v>275</v>
      </c>
      <c r="N197" s="226" t="s">
        <v>305</v>
      </c>
      <c r="O197" s="235"/>
      <c r="P197" s="126">
        <f>Klienter!$B133*B197</f>
        <v>0</v>
      </c>
      <c r="Q197" s="126">
        <f>Klienter!$B133*C197</f>
        <v>0</v>
      </c>
      <c r="R197" s="126">
        <f>Klienter!$B133*D197</f>
        <v>0</v>
      </c>
      <c r="S197" s="126">
        <f>Klienter!$B133*E197</f>
        <v>0</v>
      </c>
      <c r="T197" s="126">
        <f>Klienter!$B133*F197</f>
        <v>0</v>
      </c>
      <c r="U197" s="126">
        <f>Klienter!$B133*G197</f>
        <v>0</v>
      </c>
      <c r="V197" s="5"/>
      <c r="W197" s="200"/>
      <c r="X197" s="200"/>
      <c r="Y197" s="200"/>
      <c r="Z197" s="190"/>
      <c r="AA197" s="190">
        <f t="shared" si="11"/>
        <v>0</v>
      </c>
    </row>
    <row r="198" spans="1:27" ht="51">
      <c r="A198" s="135" t="s">
        <v>109</v>
      </c>
      <c r="B198" s="196">
        <v>35.633520000000004</v>
      </c>
      <c r="C198" s="208">
        <v>70</v>
      </c>
      <c r="D198" s="171">
        <v>391.2</v>
      </c>
      <c r="E198" s="188">
        <v>43.889999999999993</v>
      </c>
      <c r="F198" s="196">
        <v>31</v>
      </c>
      <c r="G198" s="178">
        <v>27</v>
      </c>
      <c r="H198" s="3"/>
      <c r="I198" s="213" t="s">
        <v>180</v>
      </c>
      <c r="J198" s="215" t="s">
        <v>337</v>
      </c>
      <c r="K198" s="234" t="s">
        <v>225</v>
      </c>
      <c r="L198" s="213" t="s">
        <v>427</v>
      </c>
      <c r="M198" s="213" t="s">
        <v>257</v>
      </c>
      <c r="N198" s="228" t="s">
        <v>284</v>
      </c>
      <c r="O198" s="235"/>
      <c r="P198" s="126">
        <f>Klienter!$B134*B198</f>
        <v>0</v>
      </c>
      <c r="Q198" s="126">
        <f>Klienter!$B134*C198</f>
        <v>0</v>
      </c>
      <c r="R198" s="126">
        <f>Klienter!$B134*D198</f>
        <v>0</v>
      </c>
      <c r="S198" s="126">
        <f>Klienter!$B134*E198</f>
        <v>0</v>
      </c>
      <c r="T198" s="126">
        <f>Klienter!$B134*F198</f>
        <v>0</v>
      </c>
      <c r="U198" s="126">
        <f>Klienter!$B134*G198</f>
        <v>0</v>
      </c>
      <c r="V198" s="5"/>
      <c r="W198" s="200"/>
      <c r="X198" s="200"/>
      <c r="Y198" s="200"/>
      <c r="Z198" s="190"/>
      <c r="AA198" s="190">
        <f t="shared" si="11"/>
        <v>0</v>
      </c>
    </row>
    <row r="199" spans="1:27" ht="63.75">
      <c r="A199" s="92" t="s">
        <v>108</v>
      </c>
      <c r="B199" s="196">
        <v>472.47408000000007</v>
      </c>
      <c r="C199" s="208">
        <v>905</v>
      </c>
      <c r="D199" s="171">
        <v>2954.4</v>
      </c>
      <c r="E199" s="188">
        <v>470.24999999999994</v>
      </c>
      <c r="F199" s="196">
        <v>170</v>
      </c>
      <c r="G199" s="178">
        <v>294</v>
      </c>
      <c r="H199" s="3"/>
      <c r="I199" s="213" t="s">
        <v>188</v>
      </c>
      <c r="J199" s="215" t="s">
        <v>219</v>
      </c>
      <c r="K199" s="213" t="s">
        <v>237</v>
      </c>
      <c r="L199" s="213" t="s">
        <v>428</v>
      </c>
      <c r="M199" s="213" t="s">
        <v>271</v>
      </c>
      <c r="N199" s="228" t="s">
        <v>294</v>
      </c>
      <c r="O199" s="235"/>
      <c r="P199" s="126">
        <f>Klienter!$B135*B199</f>
        <v>0</v>
      </c>
      <c r="Q199" s="126">
        <f>Klienter!$B135*C199</f>
        <v>0</v>
      </c>
      <c r="R199" s="126">
        <f>Klienter!$B135*D199</f>
        <v>0</v>
      </c>
      <c r="S199" s="126">
        <f>Klienter!$B135*E199</f>
        <v>0</v>
      </c>
      <c r="T199" s="126">
        <f>Klienter!$B135*F199</f>
        <v>0</v>
      </c>
      <c r="U199" s="126">
        <f>Klienter!$B135*G199</f>
        <v>0</v>
      </c>
      <c r="V199" s="5"/>
      <c r="W199" s="200"/>
      <c r="X199" s="200"/>
      <c r="Y199" s="200"/>
      <c r="Z199" s="190"/>
      <c r="AA199" s="190">
        <f t="shared" si="11"/>
        <v>0</v>
      </c>
    </row>
    <row r="200" spans="1:27" ht="76.5">
      <c r="A200" s="92" t="s">
        <v>110</v>
      </c>
      <c r="B200" s="196">
        <v>150.45264000000003</v>
      </c>
      <c r="C200" s="208">
        <v>109</v>
      </c>
      <c r="D200" s="171">
        <v>3624</v>
      </c>
      <c r="E200" s="188">
        <v>186.84599999999998</v>
      </c>
      <c r="F200" s="196">
        <v>52</v>
      </c>
      <c r="G200" s="178">
        <v>118</v>
      </c>
      <c r="H200" s="3"/>
      <c r="I200" s="213" t="s">
        <v>189</v>
      </c>
      <c r="J200" s="215" t="s">
        <v>218</v>
      </c>
      <c r="K200" s="213" t="s">
        <v>236</v>
      </c>
      <c r="L200" s="213" t="s">
        <v>429</v>
      </c>
      <c r="M200" s="213" t="s">
        <v>258</v>
      </c>
      <c r="N200" s="228" t="s">
        <v>293</v>
      </c>
      <c r="O200" s="235"/>
      <c r="P200" s="126">
        <f>Klienter!$B136*B200</f>
        <v>0</v>
      </c>
      <c r="Q200" s="126">
        <f>Klienter!$B136*C200</f>
        <v>0</v>
      </c>
      <c r="R200" s="126">
        <f>Klienter!$B136*D200</f>
        <v>0</v>
      </c>
      <c r="S200" s="126">
        <f>Klienter!$B136*E200</f>
        <v>0</v>
      </c>
      <c r="T200" s="126">
        <f>Klienter!$B136*F200</f>
        <v>0</v>
      </c>
      <c r="U200" s="126">
        <f>Klienter!$B136*G200</f>
        <v>0</v>
      </c>
      <c r="V200" s="5"/>
      <c r="W200" s="200"/>
      <c r="X200" s="200"/>
      <c r="Y200" s="200"/>
      <c r="Z200" s="190"/>
      <c r="AA200" s="190">
        <f t="shared" si="11"/>
        <v>0</v>
      </c>
    </row>
    <row r="201" spans="1:27" ht="63.75">
      <c r="A201" s="92" t="s">
        <v>111</v>
      </c>
      <c r="B201" s="196">
        <v>50.150880000000008</v>
      </c>
      <c r="C201" s="208">
        <v>62</v>
      </c>
      <c r="D201" s="171">
        <v>463.2</v>
      </c>
      <c r="E201" s="188">
        <v>77.74799999999999</v>
      </c>
      <c r="F201" s="196">
        <v>50</v>
      </c>
      <c r="G201" s="178">
        <v>44</v>
      </c>
      <c r="H201" s="3"/>
      <c r="I201" s="213" t="s">
        <v>250</v>
      </c>
      <c r="J201" s="215" t="s">
        <v>212</v>
      </c>
      <c r="K201" s="213" t="s">
        <v>226</v>
      </c>
      <c r="L201" s="213" t="s">
        <v>430</v>
      </c>
      <c r="M201" s="213" t="s">
        <v>258</v>
      </c>
      <c r="N201" s="228" t="s">
        <v>285</v>
      </c>
      <c r="O201" s="235"/>
      <c r="P201" s="126">
        <f>Klienter!$B137*B201</f>
        <v>0</v>
      </c>
      <c r="Q201" s="126">
        <f>Klienter!$B137*C201</f>
        <v>0</v>
      </c>
      <c r="R201" s="126">
        <f>Klienter!$B137*D201</f>
        <v>0</v>
      </c>
      <c r="S201" s="126">
        <f>Klienter!$B137*E201</f>
        <v>0</v>
      </c>
      <c r="T201" s="126">
        <f>Klienter!$B137*F201</f>
        <v>0</v>
      </c>
      <c r="U201" s="126">
        <f>Klienter!$B137*G201</f>
        <v>0</v>
      </c>
      <c r="V201" s="5"/>
      <c r="W201" s="200"/>
      <c r="X201" s="200"/>
      <c r="Y201" s="200"/>
      <c r="Z201" s="190"/>
      <c r="AA201" s="190">
        <f t="shared" si="11"/>
        <v>0</v>
      </c>
    </row>
    <row r="202" spans="1:27" ht="63.75">
      <c r="A202" s="92" t="s">
        <v>112</v>
      </c>
      <c r="B202" s="196">
        <v>64.668239999999997</v>
      </c>
      <c r="C202" s="208">
        <v>98</v>
      </c>
      <c r="D202" s="171">
        <v>463.2</v>
      </c>
      <c r="E202" s="188">
        <v>77.74799999999999</v>
      </c>
      <c r="F202" s="196">
        <v>64</v>
      </c>
      <c r="G202" s="178">
        <v>68</v>
      </c>
      <c r="H202" s="3"/>
      <c r="I202" s="213" t="s">
        <v>181</v>
      </c>
      <c r="J202" s="215" t="s">
        <v>213</v>
      </c>
      <c r="K202" s="213" t="s">
        <v>226</v>
      </c>
      <c r="L202" s="213" t="s">
        <v>430</v>
      </c>
      <c r="M202" s="213" t="s">
        <v>258</v>
      </c>
      <c r="N202" s="228" t="s">
        <v>286</v>
      </c>
      <c r="O202" s="235"/>
      <c r="P202" s="126">
        <f>Klienter!$B138*B202</f>
        <v>0</v>
      </c>
      <c r="Q202" s="126">
        <f>Klienter!$B138*C202</f>
        <v>0</v>
      </c>
      <c r="R202" s="126">
        <f>Klienter!$B138*D202</f>
        <v>0</v>
      </c>
      <c r="S202" s="126">
        <f>Klienter!$B138*E202</f>
        <v>0</v>
      </c>
      <c r="T202" s="126">
        <f>Klienter!$B138*F202</f>
        <v>0</v>
      </c>
      <c r="U202" s="126">
        <f>Klienter!$B138*G202</f>
        <v>0</v>
      </c>
      <c r="V202" s="5"/>
      <c r="W202" s="200"/>
      <c r="X202" s="200"/>
      <c r="Y202" s="200"/>
      <c r="Z202" s="190"/>
      <c r="AA202" s="190">
        <f t="shared" si="11"/>
        <v>0</v>
      </c>
    </row>
    <row r="203" spans="1:27" ht="76.5">
      <c r="A203" s="92" t="s">
        <v>113</v>
      </c>
      <c r="B203" s="196">
        <v>2090.4998399999999</v>
      </c>
      <c r="C203" s="208">
        <v>2894</v>
      </c>
      <c r="D203" s="171">
        <v>4284</v>
      </c>
      <c r="E203" s="188">
        <v>2006.3999999999999</v>
      </c>
      <c r="F203" s="196">
        <v>1800</v>
      </c>
      <c r="G203" s="178">
        <v>1330</v>
      </c>
      <c r="H203" s="3"/>
      <c r="I203" s="213" t="s">
        <v>190</v>
      </c>
      <c r="J203" s="215" t="s">
        <v>341</v>
      </c>
      <c r="K203" s="213" t="s">
        <v>238</v>
      </c>
      <c r="L203" s="213" t="s">
        <v>431</v>
      </c>
      <c r="M203" s="213" t="s">
        <v>272</v>
      </c>
      <c r="N203" s="228" t="s">
        <v>295</v>
      </c>
      <c r="O203" s="235"/>
      <c r="P203" s="126">
        <f>Klienter!$B139*B203</f>
        <v>0</v>
      </c>
      <c r="Q203" s="126">
        <f>Klienter!$B139*C203</f>
        <v>0</v>
      </c>
      <c r="R203" s="126">
        <f>Klienter!$B139*D203</f>
        <v>0</v>
      </c>
      <c r="S203" s="126">
        <f>Klienter!$B139*E203</f>
        <v>0</v>
      </c>
      <c r="T203" s="126">
        <f>Klienter!$B139*F203</f>
        <v>0</v>
      </c>
      <c r="U203" s="126">
        <f>Klienter!$B139*G203</f>
        <v>0</v>
      </c>
      <c r="V203" s="5"/>
      <c r="W203" s="200"/>
      <c r="X203" s="200"/>
      <c r="Y203" s="200"/>
      <c r="Z203" s="190"/>
      <c r="AA203" s="190">
        <f t="shared" si="11"/>
        <v>0</v>
      </c>
    </row>
    <row r="204" spans="1:27" ht="14.45" customHeight="1">
      <c r="A204" s="139" t="s">
        <v>96</v>
      </c>
      <c r="B204" s="196">
        <v>209.84184000000005</v>
      </c>
      <c r="C204" s="208">
        <v>199</v>
      </c>
      <c r="D204" s="171">
        <v>168</v>
      </c>
      <c r="E204" s="187">
        <v>195.41499999999999</v>
      </c>
      <c r="F204" s="196">
        <v>145</v>
      </c>
      <c r="G204" s="178">
        <v>153</v>
      </c>
      <c r="H204" s="3"/>
      <c r="I204" s="225" t="s">
        <v>200</v>
      </c>
      <c r="J204" s="218" t="s">
        <v>454</v>
      </c>
      <c r="K204" s="225" t="s">
        <v>200</v>
      </c>
      <c r="L204" s="225" t="s">
        <v>432</v>
      </c>
      <c r="M204" s="219" t="s">
        <v>200</v>
      </c>
      <c r="N204" s="230" t="s">
        <v>200</v>
      </c>
      <c r="O204" s="233"/>
      <c r="P204" s="126">
        <f>Klienter!$B140*B204</f>
        <v>0</v>
      </c>
      <c r="Q204" s="126">
        <f>Klienter!$B140*C204</f>
        <v>0</v>
      </c>
      <c r="R204" s="126">
        <f>Klienter!$B140*D204</f>
        <v>0</v>
      </c>
      <c r="S204" s="126">
        <f>Klienter!$B140*E204</f>
        <v>0</v>
      </c>
      <c r="T204" s="126">
        <f>Klienter!$B140*F204</f>
        <v>0</v>
      </c>
      <c r="U204" s="126">
        <f>Klienter!$B140*G204</f>
        <v>0</v>
      </c>
      <c r="V204" s="5"/>
      <c r="W204" s="200"/>
      <c r="X204" s="200"/>
      <c r="Y204" s="200"/>
      <c r="Z204" s="190"/>
      <c r="AA204" s="190">
        <f t="shared" si="11"/>
        <v>0</v>
      </c>
    </row>
    <row r="205" spans="1:27" ht="14.45" customHeight="1">
      <c r="A205" s="139" t="s">
        <v>97</v>
      </c>
      <c r="B205" s="196">
        <v>209.84184000000005</v>
      </c>
      <c r="C205" s="208">
        <v>199</v>
      </c>
      <c r="D205" s="171">
        <v>168</v>
      </c>
      <c r="E205" s="187">
        <v>195.41499999999999</v>
      </c>
      <c r="F205" s="196">
        <v>145</v>
      </c>
      <c r="G205" s="178">
        <v>153</v>
      </c>
      <c r="H205" s="3"/>
      <c r="I205" s="225" t="s">
        <v>203</v>
      </c>
      <c r="J205" s="218" t="s">
        <v>454</v>
      </c>
      <c r="K205" s="225" t="s">
        <v>203</v>
      </c>
      <c r="L205" s="225" t="s">
        <v>432</v>
      </c>
      <c r="M205" s="219" t="s">
        <v>203</v>
      </c>
      <c r="N205" s="230" t="s">
        <v>203</v>
      </c>
      <c r="O205" s="233"/>
      <c r="P205" s="126">
        <f>Klienter!$B141*B205</f>
        <v>0</v>
      </c>
      <c r="Q205" s="126">
        <f>Klienter!$B141*C205</f>
        <v>0</v>
      </c>
      <c r="R205" s="126">
        <f>Klienter!$B141*D205</f>
        <v>0</v>
      </c>
      <c r="S205" s="126">
        <f>Klienter!$B141*E205</f>
        <v>0</v>
      </c>
      <c r="T205" s="126">
        <f>Klienter!$B141*F205</f>
        <v>0</v>
      </c>
      <c r="U205" s="126">
        <f>Klienter!$B141*G205</f>
        <v>0</v>
      </c>
      <c r="V205" s="5"/>
      <c r="W205" s="200"/>
      <c r="X205" s="200"/>
      <c r="Y205" s="200"/>
      <c r="Z205" s="190"/>
      <c r="AA205" s="190">
        <f t="shared" si="11"/>
        <v>0</v>
      </c>
    </row>
    <row r="206" spans="1:27" ht="14.45" customHeight="1">
      <c r="A206" s="139" t="s">
        <v>98</v>
      </c>
      <c r="B206" s="196">
        <v>209.84184000000005</v>
      </c>
      <c r="C206" s="208">
        <v>199</v>
      </c>
      <c r="D206" s="171">
        <v>168</v>
      </c>
      <c r="E206" s="187">
        <v>195.41499999999999</v>
      </c>
      <c r="F206" s="196">
        <v>145</v>
      </c>
      <c r="G206" s="178">
        <v>153</v>
      </c>
      <c r="H206" s="3"/>
      <c r="I206" s="225" t="s">
        <v>205</v>
      </c>
      <c r="J206" s="218" t="s">
        <v>454</v>
      </c>
      <c r="K206" s="225" t="s">
        <v>205</v>
      </c>
      <c r="L206" s="225" t="s">
        <v>432</v>
      </c>
      <c r="M206" s="219" t="s">
        <v>205</v>
      </c>
      <c r="N206" s="230" t="s">
        <v>205</v>
      </c>
      <c r="O206" s="233"/>
      <c r="P206" s="126">
        <f>Klienter!$B142*B206</f>
        <v>0</v>
      </c>
      <c r="Q206" s="126">
        <f>Klienter!$B142*C206</f>
        <v>0</v>
      </c>
      <c r="R206" s="126">
        <f>Klienter!$B142*D206</f>
        <v>0</v>
      </c>
      <c r="S206" s="126">
        <f>Klienter!$B142*E206</f>
        <v>0</v>
      </c>
      <c r="T206" s="126">
        <f>Klienter!$B142*F206</f>
        <v>0</v>
      </c>
      <c r="U206" s="126">
        <f>Klienter!$B142*G206</f>
        <v>0</v>
      </c>
      <c r="V206" s="5"/>
      <c r="W206" s="200"/>
      <c r="X206" s="200"/>
      <c r="Y206" s="200"/>
      <c r="Z206" s="190"/>
      <c r="AA206" s="190">
        <f t="shared" si="11"/>
        <v>0</v>
      </c>
    </row>
    <row r="207" spans="1:27" ht="14.45" customHeight="1">
      <c r="A207" s="139" t="s">
        <v>153</v>
      </c>
      <c r="B207" s="199">
        <v>306.18432000000001</v>
      </c>
      <c r="C207" s="209">
        <v>291</v>
      </c>
      <c r="D207" s="172">
        <v>264</v>
      </c>
      <c r="E207" s="189">
        <v>145.255</v>
      </c>
      <c r="F207" s="199">
        <v>230</v>
      </c>
      <c r="G207" s="178">
        <v>261</v>
      </c>
      <c r="H207" s="3"/>
      <c r="I207" s="225" t="s">
        <v>208</v>
      </c>
      <c r="J207" s="218" t="s">
        <v>455</v>
      </c>
      <c r="K207" s="225" t="s">
        <v>208</v>
      </c>
      <c r="L207" s="225" t="s">
        <v>432</v>
      </c>
      <c r="M207" s="219" t="s">
        <v>208</v>
      </c>
      <c r="N207" s="230" t="s">
        <v>208</v>
      </c>
      <c r="O207" s="233"/>
      <c r="P207" s="126">
        <f>Klienter!$B143*B207</f>
        <v>0</v>
      </c>
      <c r="Q207" s="126">
        <f>Klienter!$B143*C207</f>
        <v>0</v>
      </c>
      <c r="R207" s="126">
        <f>Klienter!$B143*D207</f>
        <v>0</v>
      </c>
      <c r="S207" s="126">
        <f>Klienter!$B143*E207</f>
        <v>0</v>
      </c>
      <c r="T207" s="126">
        <f>Klienter!$B143*F207</f>
        <v>0</v>
      </c>
      <c r="U207" s="126">
        <f>Klienter!$B143*G207</f>
        <v>0</v>
      </c>
      <c r="V207" s="5"/>
      <c r="W207" s="202"/>
      <c r="X207" s="200"/>
      <c r="Y207" s="200"/>
      <c r="Z207" s="190"/>
      <c r="AA207" s="190">
        <f t="shared" si="11"/>
        <v>0</v>
      </c>
    </row>
    <row r="208" spans="1:27" ht="14.45" customHeight="1">
      <c r="A208" s="139" t="s">
        <v>99</v>
      </c>
      <c r="B208" s="196">
        <v>209.84184000000005</v>
      </c>
      <c r="C208" s="208">
        <v>199</v>
      </c>
      <c r="D208" s="171">
        <v>168</v>
      </c>
      <c r="E208" s="187">
        <v>195.41499999999999</v>
      </c>
      <c r="F208" s="196">
        <v>145</v>
      </c>
      <c r="G208" s="178">
        <v>153</v>
      </c>
      <c r="H208" s="3"/>
      <c r="I208" s="225" t="s">
        <v>207</v>
      </c>
      <c r="J208" s="218" t="s">
        <v>454</v>
      </c>
      <c r="K208" s="225" t="s">
        <v>207</v>
      </c>
      <c r="L208" s="225" t="s">
        <v>432</v>
      </c>
      <c r="M208" s="219" t="s">
        <v>207</v>
      </c>
      <c r="N208" s="230" t="s">
        <v>207</v>
      </c>
      <c r="O208" s="233"/>
      <c r="P208" s="126">
        <f>Klienter!$B144*B208</f>
        <v>0</v>
      </c>
      <c r="Q208" s="126">
        <f>Klienter!$B144*C208</f>
        <v>0</v>
      </c>
      <c r="R208" s="126">
        <f>Klienter!$B144*D208</f>
        <v>0</v>
      </c>
      <c r="S208" s="126">
        <f>Klienter!$B144*E208</f>
        <v>0</v>
      </c>
      <c r="T208" s="126">
        <f>Klienter!$B144*F208</f>
        <v>0</v>
      </c>
      <c r="U208" s="126">
        <f>Klienter!$B144*G208</f>
        <v>0</v>
      </c>
      <c r="V208" s="5"/>
      <c r="W208" s="200"/>
      <c r="X208" s="200"/>
      <c r="Y208" s="200"/>
      <c r="Z208" s="190"/>
      <c r="AA208" s="190">
        <f t="shared" si="11"/>
        <v>0</v>
      </c>
    </row>
    <row r="209" spans="1:27" ht="51">
      <c r="A209" s="140" t="s">
        <v>106</v>
      </c>
      <c r="B209" s="196">
        <v>59.389200000000002</v>
      </c>
      <c r="C209" s="208">
        <v>74</v>
      </c>
      <c r="D209" s="171">
        <v>448.8</v>
      </c>
      <c r="E209" s="188">
        <v>75.239999999999995</v>
      </c>
      <c r="F209" s="196">
        <v>63</v>
      </c>
      <c r="G209" s="178">
        <v>54</v>
      </c>
      <c r="H209" s="3"/>
      <c r="I209" s="213" t="s">
        <v>251</v>
      </c>
      <c r="J209" s="215" t="s">
        <v>214</v>
      </c>
      <c r="K209" s="213" t="s">
        <v>227</v>
      </c>
      <c r="L209" s="213" t="s">
        <v>433</v>
      </c>
      <c r="M209" s="213" t="s">
        <v>259</v>
      </c>
      <c r="N209" s="228" t="s">
        <v>287</v>
      </c>
      <c r="O209" s="235"/>
      <c r="P209" s="126">
        <f>Klienter!$B145*B209</f>
        <v>0</v>
      </c>
      <c r="Q209" s="126">
        <f>Klienter!$B145*C209</f>
        <v>0</v>
      </c>
      <c r="R209" s="126">
        <f>Klienter!$B145*D209</f>
        <v>0</v>
      </c>
      <c r="S209" s="126">
        <f>Klienter!$B145*E209</f>
        <v>0</v>
      </c>
      <c r="T209" s="126">
        <f>Klienter!$B145*F209</f>
        <v>0</v>
      </c>
      <c r="U209" s="126">
        <f>Klienter!$B145*G209</f>
        <v>0</v>
      </c>
      <c r="V209" s="5"/>
      <c r="W209" s="200"/>
      <c r="X209" s="200"/>
      <c r="Y209" s="200"/>
      <c r="Z209" s="190"/>
      <c r="AA209" s="190">
        <f t="shared" si="11"/>
        <v>0</v>
      </c>
    </row>
    <row r="210" spans="1:27" ht="51">
      <c r="A210" s="140" t="s">
        <v>107</v>
      </c>
      <c r="B210" s="196">
        <v>104.26104000000001</v>
      </c>
      <c r="C210" s="208">
        <v>148</v>
      </c>
      <c r="D210" s="171">
        <v>633.6</v>
      </c>
      <c r="E210" s="188">
        <v>188.1</v>
      </c>
      <c r="F210" s="196">
        <v>125</v>
      </c>
      <c r="G210" s="178">
        <v>102</v>
      </c>
      <c r="H210" s="3"/>
      <c r="I210" s="213" t="s">
        <v>182</v>
      </c>
      <c r="J210" s="215" t="s">
        <v>215</v>
      </c>
      <c r="K210" s="213" t="s">
        <v>228</v>
      </c>
      <c r="L210" s="213" t="s">
        <v>434</v>
      </c>
      <c r="M210" s="213" t="s">
        <v>260</v>
      </c>
      <c r="N210" s="228" t="s">
        <v>288</v>
      </c>
      <c r="O210" s="235"/>
      <c r="P210" s="126">
        <f>Klienter!$B146*B210</f>
        <v>0</v>
      </c>
      <c r="Q210" s="126">
        <f>Klienter!$B146*C210</f>
        <v>0</v>
      </c>
      <c r="R210" s="126">
        <f>Klienter!$B146*D210</f>
        <v>0</v>
      </c>
      <c r="S210" s="126">
        <f>Klienter!$B146*E210</f>
        <v>0</v>
      </c>
      <c r="T210" s="126">
        <f>Klienter!$B146*F210</f>
        <v>0</v>
      </c>
      <c r="U210" s="126">
        <f>Klienter!$B146*G210</f>
        <v>0</v>
      </c>
      <c r="V210" s="5"/>
      <c r="W210" s="200"/>
      <c r="X210" s="200"/>
      <c r="Y210" s="200"/>
      <c r="Z210" s="190"/>
      <c r="AA210" s="190">
        <f t="shared" si="11"/>
        <v>0</v>
      </c>
    </row>
    <row r="211" spans="1:27" ht="51">
      <c r="A211" s="141" t="s">
        <v>101</v>
      </c>
      <c r="B211" s="196">
        <v>402.52680000000004</v>
      </c>
      <c r="C211" s="208">
        <v>309</v>
      </c>
      <c r="D211" s="171">
        <v>1276.8</v>
      </c>
      <c r="E211" s="188">
        <v>206.91</v>
      </c>
      <c r="F211" s="196">
        <v>223</v>
      </c>
      <c r="G211" s="178">
        <v>280</v>
      </c>
      <c r="H211" s="197">
        <f t="shared" ref="H211:H212" si="12">SUM(B211*1.2)</f>
        <v>483.03216000000003</v>
      </c>
      <c r="I211" s="213" t="s">
        <v>482</v>
      </c>
      <c r="J211" s="215" t="s">
        <v>221</v>
      </c>
      <c r="K211" s="213" t="s">
        <v>244</v>
      </c>
      <c r="L211" s="213" t="s">
        <v>435</v>
      </c>
      <c r="M211" s="213" t="s">
        <v>279</v>
      </c>
      <c r="N211" s="228" t="s">
        <v>300</v>
      </c>
      <c r="O211" s="235"/>
      <c r="P211" s="126">
        <f>Klienter!$B147*B211</f>
        <v>0</v>
      </c>
      <c r="Q211" s="126">
        <f>Klienter!$B147*C211</f>
        <v>0</v>
      </c>
      <c r="R211" s="126">
        <f>Klienter!$B147*D211</f>
        <v>0</v>
      </c>
      <c r="S211" s="126">
        <f>Klienter!$B147*E211</f>
        <v>0</v>
      </c>
      <c r="T211" s="126">
        <f>Klienter!$B147*F211</f>
        <v>0</v>
      </c>
      <c r="U211" s="126">
        <f>Klienter!$B147*G211</f>
        <v>0</v>
      </c>
      <c r="V211" s="5"/>
      <c r="W211" s="200"/>
      <c r="X211" s="200"/>
      <c r="Y211" s="200"/>
      <c r="Z211" s="190"/>
      <c r="AA211" s="190">
        <f t="shared" si="11"/>
        <v>0</v>
      </c>
    </row>
    <row r="212" spans="1:27" ht="63.75">
      <c r="A212" s="141" t="s">
        <v>102</v>
      </c>
      <c r="B212" s="196">
        <v>665.15904</v>
      </c>
      <c r="C212" s="208">
        <v>495</v>
      </c>
      <c r="D212" s="171">
        <v>2176.7999999999997</v>
      </c>
      <c r="E212" s="188">
        <v>315.58999999999997</v>
      </c>
      <c r="F212" s="196">
        <v>506</v>
      </c>
      <c r="G212" s="178">
        <v>465</v>
      </c>
      <c r="H212" s="197">
        <f t="shared" si="12"/>
        <v>798.19084799999996</v>
      </c>
      <c r="I212" s="213" t="s">
        <v>483</v>
      </c>
      <c r="J212" s="215" t="s">
        <v>222</v>
      </c>
      <c r="K212" s="213" t="s">
        <v>245</v>
      </c>
      <c r="L212" s="213" t="s">
        <v>436</v>
      </c>
      <c r="M212" s="213" t="s">
        <v>280</v>
      </c>
      <c r="N212" s="228" t="s">
        <v>198</v>
      </c>
      <c r="O212" s="235"/>
      <c r="P212" s="126">
        <f>Klienter!$B148*B212</f>
        <v>0</v>
      </c>
      <c r="Q212" s="126">
        <f>Klienter!$B148*C212</f>
        <v>0</v>
      </c>
      <c r="R212" s="126">
        <f>Klienter!$B148*D212</f>
        <v>0</v>
      </c>
      <c r="S212" s="126">
        <f>Klienter!$B148*E212</f>
        <v>0</v>
      </c>
      <c r="T212" s="126">
        <f>Klienter!$B148*F212</f>
        <v>0</v>
      </c>
      <c r="U212" s="126">
        <f>Klienter!$B148*G212</f>
        <v>0</v>
      </c>
      <c r="V212" s="5"/>
      <c r="W212" s="200"/>
      <c r="X212" s="200"/>
      <c r="Y212" s="200"/>
      <c r="Z212" s="190"/>
      <c r="AA212" s="190">
        <f t="shared" si="11"/>
        <v>0</v>
      </c>
    </row>
    <row r="213" spans="1:27" ht="89.25">
      <c r="A213" s="141" t="s">
        <v>100</v>
      </c>
      <c r="B213" s="196">
        <v>1815.9897600000002</v>
      </c>
      <c r="C213" s="208">
        <v>982</v>
      </c>
      <c r="D213" s="171">
        <v>12231.6</v>
      </c>
      <c r="E213" s="188">
        <v>5154.9849999999997</v>
      </c>
      <c r="F213" s="196">
        <v>1030</v>
      </c>
      <c r="G213" s="178">
        <v>929</v>
      </c>
      <c r="H213" s="197">
        <f>SUM(B213*1.2)</f>
        <v>2179.1877119999999</v>
      </c>
      <c r="I213" s="213" t="s">
        <v>484</v>
      </c>
      <c r="J213" s="215" t="s">
        <v>223</v>
      </c>
      <c r="K213" s="213" t="s">
        <v>246</v>
      </c>
      <c r="L213" s="213" t="s">
        <v>437</v>
      </c>
      <c r="M213" s="213" t="s">
        <v>281</v>
      </c>
      <c r="N213" s="228" t="s">
        <v>301</v>
      </c>
      <c r="O213" s="235"/>
      <c r="P213" s="126">
        <f>Klienter!$B149*B213</f>
        <v>0</v>
      </c>
      <c r="Q213" s="126">
        <f>Klienter!$B149*C213</f>
        <v>0</v>
      </c>
      <c r="R213" s="126">
        <f>Klienter!$B149*D213</f>
        <v>0</v>
      </c>
      <c r="S213" s="126">
        <f>Klienter!$B149*E213</f>
        <v>0</v>
      </c>
      <c r="T213" s="126">
        <f>Klienter!$B149*F213</f>
        <v>0</v>
      </c>
      <c r="U213" s="126">
        <f>Klienter!$B149*G213</f>
        <v>0</v>
      </c>
      <c r="V213" s="5"/>
      <c r="W213" s="200"/>
      <c r="X213" s="200"/>
      <c r="Y213" s="200"/>
      <c r="Z213" s="190"/>
      <c r="AA213" s="190">
        <f t="shared" si="11"/>
        <v>0</v>
      </c>
    </row>
    <row r="214" spans="1:27" ht="63.75">
      <c r="A214" s="141" t="s">
        <v>103</v>
      </c>
      <c r="B214" s="196">
        <v>166.28976</v>
      </c>
      <c r="C214" s="208">
        <v>254</v>
      </c>
      <c r="D214" s="171">
        <v>525.6</v>
      </c>
      <c r="E214" s="188">
        <v>190.60799999999998</v>
      </c>
      <c r="F214" s="196">
        <v>124</v>
      </c>
      <c r="G214" s="178">
        <v>160</v>
      </c>
      <c r="H214" s="3"/>
      <c r="I214" s="213" t="s">
        <v>195</v>
      </c>
      <c r="J214" s="220" t="s">
        <v>380</v>
      </c>
      <c r="K214" s="213" t="s">
        <v>352</v>
      </c>
      <c r="L214" s="213" t="s">
        <v>438</v>
      </c>
      <c r="M214" s="213" t="s">
        <v>276</v>
      </c>
      <c r="N214" s="231" t="s">
        <v>385</v>
      </c>
      <c r="O214" s="235"/>
      <c r="P214" s="126">
        <f>Klienter!$B150*B214</f>
        <v>0</v>
      </c>
      <c r="Q214" s="126">
        <f>Klienter!$B150*C214</f>
        <v>0</v>
      </c>
      <c r="R214" s="126">
        <f>Klienter!$B150*D214</f>
        <v>0</v>
      </c>
      <c r="S214" s="126">
        <f>Klienter!$B150*E214</f>
        <v>0</v>
      </c>
      <c r="T214" s="126">
        <f>Klienter!$B150*F214</f>
        <v>0</v>
      </c>
      <c r="U214" s="126">
        <f>Klienter!$B150*G214</f>
        <v>0</v>
      </c>
      <c r="V214" s="5"/>
      <c r="W214" s="200"/>
      <c r="X214" s="200"/>
      <c r="Y214" s="200"/>
      <c r="Z214" s="190"/>
      <c r="AA214" s="190">
        <f t="shared" si="11"/>
        <v>0</v>
      </c>
    </row>
    <row r="215" spans="1:27" ht="51">
      <c r="A215" s="141" t="s">
        <v>104</v>
      </c>
      <c r="B215" s="196">
        <v>315.42264000000006</v>
      </c>
      <c r="C215" s="208">
        <v>587</v>
      </c>
      <c r="D215" s="171">
        <v>1058.3999999999999</v>
      </c>
      <c r="E215" s="188">
        <v>505.36199999999997</v>
      </c>
      <c r="F215" s="196">
        <v>239</v>
      </c>
      <c r="G215" s="178">
        <v>414</v>
      </c>
      <c r="H215" s="3"/>
      <c r="I215" s="213" t="s">
        <v>196</v>
      </c>
      <c r="J215" s="220" t="s">
        <v>381</v>
      </c>
      <c r="K215" s="213" t="s">
        <v>243</v>
      </c>
      <c r="L215" s="213" t="s">
        <v>439</v>
      </c>
      <c r="M215" s="213" t="s">
        <v>277</v>
      </c>
      <c r="N215" s="231" t="s">
        <v>386</v>
      </c>
      <c r="O215" s="235"/>
      <c r="P215" s="126">
        <f>Klienter!$B151*B215</f>
        <v>0</v>
      </c>
      <c r="Q215" s="126">
        <f>Klienter!$B151*C215</f>
        <v>0</v>
      </c>
      <c r="R215" s="126">
        <f>Klienter!$B151*D215</f>
        <v>0</v>
      </c>
      <c r="S215" s="126">
        <f>Klienter!$B151*E215</f>
        <v>0</v>
      </c>
      <c r="T215" s="126">
        <f>Klienter!$B151*F215</f>
        <v>0</v>
      </c>
      <c r="U215" s="126">
        <f>Klienter!$B151*G215</f>
        <v>0</v>
      </c>
      <c r="V215" s="5"/>
      <c r="W215" s="200"/>
      <c r="X215" s="200"/>
      <c r="Y215" s="200"/>
      <c r="Z215" s="190"/>
      <c r="AA215" s="190">
        <f t="shared" si="11"/>
        <v>0</v>
      </c>
    </row>
    <row r="216" spans="1:27" ht="39" customHeight="1">
      <c r="A216" s="141" t="s">
        <v>105</v>
      </c>
      <c r="B216" s="196">
        <v>791.85600000000011</v>
      </c>
      <c r="C216" s="208">
        <v>787</v>
      </c>
      <c r="D216" s="171">
        <v>4236</v>
      </c>
      <c r="E216" s="188">
        <v>840.18</v>
      </c>
      <c r="F216" s="196">
        <v>448</v>
      </c>
      <c r="G216" s="178">
        <v>504</v>
      </c>
      <c r="H216" s="3"/>
      <c r="I216" s="213" t="s">
        <v>197</v>
      </c>
      <c r="J216" s="215" t="s">
        <v>339</v>
      </c>
      <c r="K216" s="213" t="s">
        <v>353</v>
      </c>
      <c r="L216" s="213" t="s">
        <v>440</v>
      </c>
      <c r="M216" s="213" t="s">
        <v>278</v>
      </c>
      <c r="N216" s="228" t="s">
        <v>299</v>
      </c>
      <c r="O216" s="235"/>
      <c r="P216" s="126">
        <f>Klienter!$B152*B216</f>
        <v>0</v>
      </c>
      <c r="Q216" s="126">
        <f>Klienter!$B152*C216</f>
        <v>0</v>
      </c>
      <c r="R216" s="126">
        <f>Klienter!$B152*D216</f>
        <v>0</v>
      </c>
      <c r="S216" s="126">
        <f>Klienter!$B152*E216</f>
        <v>0</v>
      </c>
      <c r="T216" s="126">
        <f>Klienter!$B152*F216</f>
        <v>0</v>
      </c>
      <c r="U216" s="126">
        <f>Klienter!$B152*G216</f>
        <v>0</v>
      </c>
      <c r="V216" s="5"/>
      <c r="W216" s="200"/>
      <c r="X216" s="200"/>
      <c r="Y216" s="200"/>
      <c r="Z216" s="190"/>
      <c r="AA216" s="190">
        <f t="shared" si="11"/>
        <v>0</v>
      </c>
    </row>
    <row r="217" spans="1:27" ht="38.25">
      <c r="A217" s="141" t="s">
        <v>67</v>
      </c>
      <c r="B217" s="196">
        <v>547.70040000000006</v>
      </c>
      <c r="C217" s="208">
        <v>832</v>
      </c>
      <c r="D217" s="171">
        <v>2448</v>
      </c>
      <c r="E217" s="188">
        <v>449.34999999999997</v>
      </c>
      <c r="F217" s="196">
        <v>567</v>
      </c>
      <c r="G217" s="178">
        <v>663</v>
      </c>
      <c r="H217" s="3"/>
      <c r="I217" s="213" t="s">
        <v>199</v>
      </c>
      <c r="J217" s="215" t="s">
        <v>338</v>
      </c>
      <c r="K217" s="213" t="s">
        <v>247</v>
      </c>
      <c r="L217" s="213" t="s">
        <v>441</v>
      </c>
      <c r="M217" s="213" t="s">
        <v>282</v>
      </c>
      <c r="N217" s="228" t="s">
        <v>302</v>
      </c>
      <c r="O217" s="235"/>
      <c r="P217" s="126">
        <f>Klienter!$B153*B217</f>
        <v>0</v>
      </c>
      <c r="Q217" s="126">
        <f>Klienter!$B153*C217</f>
        <v>0</v>
      </c>
      <c r="R217" s="126">
        <f>Klienter!$B153*D217</f>
        <v>0</v>
      </c>
      <c r="S217" s="126">
        <f>Klienter!$B153*E217</f>
        <v>0</v>
      </c>
      <c r="T217" s="126">
        <f>Klienter!$B153*F217</f>
        <v>0</v>
      </c>
      <c r="U217" s="126">
        <f>Klienter!$B153*G217</f>
        <v>0</v>
      </c>
      <c r="V217" s="5"/>
      <c r="W217" s="200"/>
      <c r="X217" s="200"/>
      <c r="Y217" s="200"/>
      <c r="Z217" s="190"/>
      <c r="AA217" s="190">
        <f t="shared" si="11"/>
        <v>0</v>
      </c>
    </row>
    <row r="218" spans="1:27" ht="38.25">
      <c r="A218" s="142" t="s">
        <v>68</v>
      </c>
      <c r="B218" s="196">
        <v>547.70040000000006</v>
      </c>
      <c r="C218" s="208">
        <v>832</v>
      </c>
      <c r="D218" s="171">
        <v>2448</v>
      </c>
      <c r="E218" s="188">
        <v>449.34999999999997</v>
      </c>
      <c r="F218" s="196">
        <v>567</v>
      </c>
      <c r="G218" s="178">
        <v>197</v>
      </c>
      <c r="H218" s="3"/>
      <c r="I218" s="213" t="s">
        <v>199</v>
      </c>
      <c r="J218" s="215" t="s">
        <v>338</v>
      </c>
      <c r="K218" s="213" t="s">
        <v>247</v>
      </c>
      <c r="L218" s="213" t="s">
        <v>441</v>
      </c>
      <c r="M218" s="213" t="s">
        <v>282</v>
      </c>
      <c r="N218" s="228" t="s">
        <v>303</v>
      </c>
      <c r="O218" s="235"/>
      <c r="P218" s="126">
        <f>Klienter!$B154*B218</f>
        <v>0</v>
      </c>
      <c r="Q218" s="126">
        <f>Klienter!$B154*C218</f>
        <v>0</v>
      </c>
      <c r="R218" s="126">
        <f>Klienter!$B154*D218</f>
        <v>0</v>
      </c>
      <c r="S218" s="126">
        <f>Klienter!$B154*E218</f>
        <v>0</v>
      </c>
      <c r="T218" s="126">
        <f>Klienter!$B154*F218</f>
        <v>0</v>
      </c>
      <c r="U218" s="126">
        <f>Klienter!$B154*G218</f>
        <v>0</v>
      </c>
      <c r="V218" s="5"/>
      <c r="W218" s="200"/>
      <c r="X218" s="200"/>
      <c r="Y218" s="200"/>
      <c r="Z218" s="190"/>
      <c r="AA218" s="190">
        <f t="shared" si="11"/>
        <v>0</v>
      </c>
    </row>
    <row r="219" spans="1:27">
      <c r="A219" s="52" t="s">
        <v>39</v>
      </c>
      <c r="E219" s="2"/>
      <c r="O219" s="5"/>
      <c r="P219" s="9">
        <f>SUM(P171:P218)</f>
        <v>0</v>
      </c>
      <c r="Q219" s="9">
        <f t="shared" ref="Q219:U219" si="13">SUM(Q171:Q218)</f>
        <v>0</v>
      </c>
      <c r="R219" s="9">
        <f t="shared" si="13"/>
        <v>0</v>
      </c>
      <c r="S219" s="9">
        <f t="shared" si="13"/>
        <v>0</v>
      </c>
      <c r="T219" s="9">
        <f t="shared" si="13"/>
        <v>0</v>
      </c>
      <c r="U219" s="9">
        <f t="shared" si="13"/>
        <v>0</v>
      </c>
      <c r="V219" s="5"/>
    </row>
    <row r="220" spans="1:27">
      <c r="A220" s="12"/>
      <c r="B220" s="14"/>
      <c r="C220" s="14"/>
      <c r="D220" s="14"/>
      <c r="E220" s="8"/>
      <c r="F220" s="8"/>
      <c r="G220" s="8"/>
      <c r="H220" s="3"/>
      <c r="V220" s="5"/>
    </row>
    <row r="221" spans="1:27">
      <c r="A221" s="12" t="s">
        <v>178</v>
      </c>
      <c r="B221" s="14">
        <f t="shared" ref="B221:G221" si="14">SUM(B26,B48,B72,B94,B111,B126,B140,B154,B168,P219)</f>
        <v>0</v>
      </c>
      <c r="C221" s="14">
        <f t="shared" si="14"/>
        <v>0</v>
      </c>
      <c r="D221" s="14">
        <f t="shared" si="14"/>
        <v>0</v>
      </c>
      <c r="E221" s="14">
        <f t="shared" si="14"/>
        <v>0</v>
      </c>
      <c r="F221" s="14">
        <f t="shared" si="14"/>
        <v>0</v>
      </c>
      <c r="G221" s="14">
        <f t="shared" si="14"/>
        <v>0</v>
      </c>
      <c r="H221" s="3"/>
      <c r="V221" s="5"/>
    </row>
    <row r="222" spans="1:27">
      <c r="A222" s="12"/>
      <c r="B222" s="14"/>
      <c r="C222" s="14"/>
      <c r="D222" s="14"/>
      <c r="E222" s="8"/>
      <c r="F222" s="8"/>
      <c r="G222" s="8"/>
      <c r="H222" s="3"/>
      <c r="V222" s="5"/>
    </row>
    <row r="223" spans="1:27">
      <c r="A223" s="12" t="s">
        <v>0</v>
      </c>
      <c r="B223" s="130">
        <f>_xlfn.RANK.EQ(B221,$B$221:$G$221,2)</f>
        <v>1</v>
      </c>
      <c r="C223" s="130">
        <f t="shared" ref="C223:G223" si="15">_xlfn.RANK.EQ(C221,$B$221:$G$221,2)</f>
        <v>1</v>
      </c>
      <c r="D223" s="130">
        <f t="shared" si="15"/>
        <v>1</v>
      </c>
      <c r="E223" s="130">
        <f t="shared" si="15"/>
        <v>1</v>
      </c>
      <c r="F223" s="130">
        <f t="shared" si="15"/>
        <v>1</v>
      </c>
      <c r="G223" s="130">
        <f t="shared" si="15"/>
        <v>1</v>
      </c>
      <c r="H223" s="3"/>
      <c r="V223" s="5"/>
    </row>
    <row r="224" spans="1:27">
      <c r="A224" s="12"/>
      <c r="B224" s="14">
        <f>SUM(B223+0.01)</f>
        <v>1.01</v>
      </c>
      <c r="C224" s="14">
        <f>SUM(C223+0.02)</f>
        <v>1.02</v>
      </c>
      <c r="D224" s="14">
        <f>SUM(D223+0.03)</f>
        <v>1.03</v>
      </c>
      <c r="E224" s="14">
        <f>SUM(E223+0.04)</f>
        <v>1.04</v>
      </c>
      <c r="F224" s="14">
        <f>SUM(F223+0.05)</f>
        <v>1.05</v>
      </c>
      <c r="G224" s="14">
        <f>SUM(G223+1000000.06)</f>
        <v>1000001.06</v>
      </c>
      <c r="H224" s="3"/>
      <c r="V224" s="5"/>
    </row>
    <row r="225" spans="1:22">
      <c r="A225" s="117"/>
      <c r="B225" s="118"/>
      <c r="C225" s="118"/>
      <c r="D225" s="118"/>
      <c r="E225" s="2"/>
      <c r="H225" s="3"/>
      <c r="P225" s="5"/>
      <c r="Q225" s="5"/>
      <c r="R225" s="5"/>
      <c r="S225" s="5"/>
      <c r="T225" s="5"/>
      <c r="U225" s="5"/>
      <c r="V225" s="5"/>
    </row>
    <row r="226" spans="1:22">
      <c r="A226" s="4" t="s">
        <v>0</v>
      </c>
      <c r="B226" s="54">
        <f>_xlfn.RANK.EQ(B224,$B$224:$G$224,2)</f>
        <v>1</v>
      </c>
      <c r="C226" s="54">
        <f t="shared" ref="C226:G226" si="16">_xlfn.RANK.EQ(C224,$B$224:$G$224,2)</f>
        <v>2</v>
      </c>
      <c r="D226" s="54">
        <f t="shared" si="16"/>
        <v>3</v>
      </c>
      <c r="E226" s="54">
        <f t="shared" si="16"/>
        <v>4</v>
      </c>
      <c r="F226" s="54">
        <f t="shared" si="16"/>
        <v>5</v>
      </c>
      <c r="G226" s="54">
        <f t="shared" si="16"/>
        <v>6</v>
      </c>
      <c r="H226" s="3"/>
      <c r="J226" s="2">
        <f>IF(D243=1,B221,IF(D243=2,C221,IF(D243=3,D221,IF(D243=4,E221,IF(D243=5,F221,IF(D243=6,G221,""))))))</f>
        <v>0</v>
      </c>
      <c r="V226" s="5"/>
    </row>
    <row r="227" spans="1:22">
      <c r="E227" s="2"/>
      <c r="H227" s="3"/>
      <c r="V227" s="5"/>
    </row>
    <row r="228" spans="1:22" ht="11.45" customHeight="1" thickBot="1">
      <c r="A228" s="7"/>
      <c r="B228" s="11"/>
      <c r="C228" s="11"/>
      <c r="D228" s="11"/>
      <c r="E228" s="2"/>
      <c r="H228" s="3"/>
      <c r="V228" s="5"/>
    </row>
    <row r="229" spans="1:22" ht="27" customHeight="1">
      <c r="A229" s="44" t="s">
        <v>1</v>
      </c>
      <c r="B229" s="321" t="str">
        <f>IF(Klienter!B94&gt;200,"Avropet överstiger 200 enheter, använd förnyad konkurensutsättning för avrop",IF(J226=0,"Vinnande anbud",IF(D243=1,B236,IF(D243=2,B237,IF(D243=3,B238,IF(D243=4,B239,IF(D243=5,B240,IF(D243=6,B241,""))))))))</f>
        <v>Vinnande anbud</v>
      </c>
      <c r="C229" s="322"/>
      <c r="D229" s="323"/>
      <c r="E229" s="2"/>
      <c r="H229" s="3"/>
      <c r="V229" s="5"/>
    </row>
    <row r="230" spans="1:22" ht="27" customHeight="1">
      <c r="A230" s="44" t="s">
        <v>25</v>
      </c>
      <c r="B230" s="326" t="str">
        <f>IF($B$229=$B$1,B2,IF($B$229=$C$1,C2,IF($B$229=$D$1,D2,IF($B$229=$E$1,E2,IF($B$229=$F$1,F2,IF($B$229=$G$1,G2,""))))))</f>
        <v/>
      </c>
      <c r="C230" s="327"/>
      <c r="D230" s="328"/>
      <c r="E230" s="2"/>
      <c r="H230" s="3"/>
      <c r="V230" s="5"/>
    </row>
    <row r="231" spans="1:22" ht="27" customHeight="1">
      <c r="A231" s="44" t="s">
        <v>18</v>
      </c>
      <c r="B231" s="326" t="str">
        <f>IF($B$229=$B$1,B3,IF($B$229=$C$1,C3,IF($B$229=$D$1,D3,IF($B$229=$E$1,E3,IF($B$229=$F$1,F3,IF($B$229=$G$1,G3,""))))))</f>
        <v/>
      </c>
      <c r="C231" s="327"/>
      <c r="D231" s="328"/>
      <c r="E231" s="2"/>
      <c r="H231" s="3"/>
      <c r="V231" s="5"/>
    </row>
    <row r="232" spans="1:22" ht="27" customHeight="1">
      <c r="A232" s="44" t="s">
        <v>19</v>
      </c>
      <c r="B232" s="326" t="str">
        <f>IF($B$229=$B$1,B4,IF($B$229=$C$1,C4,IF($B$229=$D$1,D4,IF($B$229=$E$1,E4,IF($B$229=$F$1,F4,IF($B$229=$G$1,G4,""))))))</f>
        <v/>
      </c>
      <c r="C232" s="327"/>
      <c r="D232" s="328"/>
      <c r="E232" s="136" t="s">
        <v>10</v>
      </c>
      <c r="F232" s="136"/>
      <c r="H232" s="3"/>
      <c r="V232" s="5"/>
    </row>
    <row r="233" spans="1:22" ht="27" customHeight="1" thickBot="1">
      <c r="A233" s="44" t="s">
        <v>20</v>
      </c>
      <c r="B233" s="318" t="str">
        <f>IF($B$229=$B$1,B5,IF($B$229=$C$1,C5,IF($B$229=$D$1,D5,IF($B$229=$E$1,E5,IF($B$229=$F$1,F5,IF($B$229=$G$1,G5,""))))))</f>
        <v/>
      </c>
      <c r="C233" s="319"/>
      <c r="D233" s="320"/>
      <c r="E233" s="154" t="str">
        <f>IF(D243=1,D236,IF(D243=2,D237,IF(D243=3,D238,IF(D243=4,D239,IF(D243=5,D240,IF(D243=6,D241,""))))))</f>
        <v/>
      </c>
      <c r="F233" s="155"/>
      <c r="H233" s="3"/>
      <c r="V233" s="5"/>
    </row>
    <row r="234" spans="1:22" ht="21">
      <c r="A234" s="55" t="s">
        <v>43</v>
      </c>
      <c r="E234" s="2"/>
      <c r="H234" s="3"/>
      <c r="V234" s="5"/>
    </row>
    <row r="235" spans="1:22">
      <c r="A235" s="6"/>
      <c r="B235" s="331" t="s">
        <v>11</v>
      </c>
      <c r="C235" s="332"/>
      <c r="D235" s="6" t="s">
        <v>10</v>
      </c>
      <c r="E235" s="2"/>
      <c r="H235" s="3"/>
      <c r="J235" s="5"/>
      <c r="K235" s="5"/>
      <c r="L235" s="5"/>
      <c r="M235" s="5"/>
      <c r="N235" s="5"/>
      <c r="O235" s="5"/>
      <c r="V235" s="5"/>
    </row>
    <row r="236" spans="1:22">
      <c r="A236" s="6" t="s">
        <v>4</v>
      </c>
      <c r="B236" s="329" t="str">
        <f>IF(J226=0,"",IF(B226=1,B1,IF(C226=1,C1,IF(D226=1,D1,IF(E226=1,E1,IF(F226=1,F1,IF(G226=1,G1,"")))))))</f>
        <v/>
      </c>
      <c r="C236" s="330"/>
      <c r="D236" s="45" t="str">
        <f>IF(J226=0,"",IF(B226=1,B221,IF(C226=1,C221,IF(D226=1,D221,IF(E226=1,E221,IF(F226=1,F221,IF(G226=1,G221,"")))))))</f>
        <v/>
      </c>
      <c r="E236" s="2"/>
      <c r="H236" s="3"/>
    </row>
    <row r="237" spans="1:22">
      <c r="A237" s="6" t="s">
        <v>5</v>
      </c>
      <c r="B237" s="329" t="str">
        <f>IF(J226=0,"",IF(B226=2,B1,IF(C226=2,C1,IF(D226=2,D1,IF(E226=2,E1,IF(F226=2,F1,IF(G226=2,G1,"")))))))</f>
        <v/>
      </c>
      <c r="C237" s="330"/>
      <c r="D237" s="45" t="str">
        <f>IF(J226=0,"",IF(B226=2,B221,IF(C226=2,C221,IF(D226=2,D221,IF(E226=2,E221,IF(F226=2,F221,IF(G226=2,G221,"")))))))</f>
        <v/>
      </c>
      <c r="E237" s="2"/>
      <c r="H237" s="3"/>
    </row>
    <row r="238" spans="1:22">
      <c r="A238" s="6" t="s">
        <v>6</v>
      </c>
      <c r="B238" s="329" t="str">
        <f>IF(J226=0,"",IF(B226=3,B1,IF(C226=3,C1,IF(D226=3,D1,IF(E226=3,E1,IF(F226=3,F1,IF(G226=3,G1,"")))))))</f>
        <v/>
      </c>
      <c r="C238" s="330"/>
      <c r="D238" s="45" t="str">
        <f>IF(J226=0,"",IF(B226=3,B221,IF(C226=3,C221,IF(D226=3,D221,IF(E226=3,E221,IF(F226=3,F221,IF(G226=3,G221,"")))))))</f>
        <v/>
      </c>
      <c r="E238" s="2"/>
      <c r="H238" s="3"/>
    </row>
    <row r="239" spans="1:22">
      <c r="A239" s="6" t="s">
        <v>52</v>
      </c>
      <c r="B239" s="329" t="str">
        <f>IF(J226=0,"",IF(B226=4,B1,IF(C226=4,C1,IF(D226=4,D1,IF(E226=4,E1,IF(F226=4,F1,IF(G226=4,G1,"")))))))</f>
        <v/>
      </c>
      <c r="C239" s="330"/>
      <c r="D239" s="45" t="str">
        <f>IF(J226=0,"",IF(B226=4,B221,IF(C226=4,C221,IF(D226=4,D221,IF(E226=4,E221,IF(F226=4,F221,IF(G226=4,G221,"")))))))</f>
        <v/>
      </c>
      <c r="E239" s="2"/>
      <c r="H239" s="3"/>
    </row>
    <row r="240" spans="1:22">
      <c r="A240" s="6" t="s">
        <v>53</v>
      </c>
      <c r="B240" s="329" t="str">
        <f>IF(J226=0,"",IF(B226=5,B1,IF(C226=5,C1,IF(D226=5,D1,IF(E226=5,E1,IF(F226=5,F1,IF(G226=5,G1,"")))))))</f>
        <v/>
      </c>
      <c r="C240" s="330"/>
      <c r="D240" s="45" t="str">
        <f>IF(J226=0,"",IF(B226=5,B221,IF(C226=5,C221,IF(D226=5,D221,IF(E226=5,E221,IF(F226=5,F221,IF(G226=5,G221,"")))))))</f>
        <v/>
      </c>
      <c r="E240" s="2"/>
      <c r="H240" s="3"/>
    </row>
    <row r="241" spans="1:8" hidden="1">
      <c r="A241" s="6" t="s">
        <v>54</v>
      </c>
      <c r="B241" s="329" t="str">
        <f>IF(J226=0,"",IF(B226=6,B1,IF(C226=6,C1,IF(D226=6,D1,IF(E226=6,E1,IF(F226=6,F1,IF(G226=6,G1,"")))))))</f>
        <v/>
      </c>
      <c r="C241" s="330"/>
      <c r="D241" s="45" t="str">
        <f>IF(J226=0,"",IF(B226=6,B221,IF(C226=6,C221,IF(D226=6,D221,IF(E226=6,E221,IF(F226=6,F221,IF(G226=6,G221,"")))))))</f>
        <v/>
      </c>
      <c r="E241" s="2"/>
      <c r="H241" s="3"/>
    </row>
    <row r="242" spans="1:8">
      <c r="C242" s="8"/>
      <c r="E242" s="2"/>
      <c r="H242" s="3"/>
    </row>
    <row r="243" spans="1:8">
      <c r="A243" s="324"/>
      <c r="B243" s="325"/>
      <c r="C243" s="325"/>
      <c r="D243" s="6">
        <f>Klienter!J170</f>
        <v>1</v>
      </c>
      <c r="E243" s="2"/>
    </row>
    <row r="244" spans="1:8">
      <c r="A244" s="18"/>
      <c r="B244" s="18"/>
      <c r="C244" s="18"/>
      <c r="D244" s="18"/>
    </row>
    <row r="245" spans="1:8">
      <c r="A245" s="18"/>
      <c r="B245" s="18"/>
      <c r="C245" s="18"/>
      <c r="D245" s="18"/>
      <c r="E245" s="2"/>
    </row>
    <row r="246" spans="1:8">
      <c r="A246" s="18"/>
      <c r="B246" s="18"/>
      <c r="C246" s="18"/>
      <c r="E246" s="2"/>
    </row>
    <row r="247" spans="1:8">
      <c r="A247" s="30"/>
      <c r="B247" s="30"/>
      <c r="C247" s="30"/>
      <c r="E247" s="2"/>
    </row>
    <row r="248" spans="1:8">
      <c r="A248" s="30"/>
      <c r="B248" s="30"/>
      <c r="C248" s="30"/>
      <c r="E248" s="2"/>
    </row>
    <row r="249" spans="1:8">
      <c r="A249" s="30"/>
      <c r="B249" s="30"/>
      <c r="C249" s="30"/>
      <c r="E249" s="2"/>
    </row>
    <row r="250" spans="1:8">
      <c r="A250" s="30"/>
      <c r="B250" s="30"/>
      <c r="C250" s="30"/>
      <c r="E250" s="2"/>
    </row>
    <row r="251" spans="1:8">
      <c r="A251" s="30"/>
      <c r="B251" s="30"/>
      <c r="C251" s="30"/>
      <c r="E251" s="2"/>
    </row>
    <row r="252" spans="1:8">
      <c r="A252" s="30"/>
      <c r="B252" s="30"/>
      <c r="C252" s="30"/>
      <c r="E252" s="2"/>
    </row>
    <row r="253" spans="1:8">
      <c r="A253" s="30"/>
      <c r="B253" s="30"/>
      <c r="C253" s="30"/>
      <c r="E253" s="2"/>
    </row>
    <row r="254" spans="1:8">
      <c r="A254" s="30"/>
      <c r="B254" s="30"/>
      <c r="C254" s="30"/>
      <c r="E254" s="2"/>
    </row>
    <row r="255" spans="1:8">
      <c r="A255" s="30"/>
      <c r="B255" s="30"/>
      <c r="C255" s="30"/>
      <c r="E255" s="2"/>
    </row>
    <row r="256" spans="1:8">
      <c r="A256" s="30"/>
      <c r="B256" s="30"/>
      <c r="C256" s="30"/>
      <c r="E256" s="2"/>
    </row>
    <row r="257" spans="1:5">
      <c r="A257" s="30"/>
      <c r="B257" s="30"/>
      <c r="C257" s="30"/>
      <c r="E257" s="2"/>
    </row>
    <row r="258" spans="1:5">
      <c r="A258" s="30"/>
      <c r="B258" s="30"/>
      <c r="C258" s="30"/>
      <c r="E258" s="2"/>
    </row>
    <row r="259" spans="1:5">
      <c r="A259" s="30"/>
      <c r="B259" s="30"/>
      <c r="C259" s="30"/>
      <c r="E259" s="2"/>
    </row>
  </sheetData>
  <sheetProtection algorithmName="SHA-512" hashValue="vQxRNx2j0g1QkkNZZ5kutnIhHkdJOYFIEBwQl3vPbwCQZd+vGHG+n8o3mT+7KGDR+0euNiIqyAZvVft+Y0YEfQ==" saltValue="fKT+ePaLrU+KGjAeLveUFA==" spinCount="100000" sheet="1" objects="1" scenarios="1"/>
  <protectedRanges>
    <protectedRange sqref="H60:H64" name="Område1"/>
    <protectedRange sqref="D243" name="Område1_1"/>
    <protectedRange sqref="D162 A162:B162 B163:G166" name="Område1_3_1"/>
    <protectedRange sqref="B158:B161 D158:D161 F158:F161" name="Område1_3_1_1"/>
    <protectedRange sqref="A158:A161" name="Område1_3_2"/>
    <protectedRange sqref="I158:I161" name="Område1_3_1_1_1"/>
  </protectedRanges>
  <mergeCells count="13">
    <mergeCell ref="B233:D233"/>
    <mergeCell ref="B229:D229"/>
    <mergeCell ref="A243:C243"/>
    <mergeCell ref="B230:D230"/>
    <mergeCell ref="B231:D231"/>
    <mergeCell ref="B232:D232"/>
    <mergeCell ref="B236:C236"/>
    <mergeCell ref="B235:C235"/>
    <mergeCell ref="B237:C237"/>
    <mergeCell ref="B238:C238"/>
    <mergeCell ref="B239:C239"/>
    <mergeCell ref="B240:C240"/>
    <mergeCell ref="B241:C241"/>
  </mergeCells>
  <phoneticPr fontId="25" type="noConversion"/>
  <dataValidations count="1">
    <dataValidation errorStyle="warning" allowBlank="1" showInputMessage="1" showErrorMessage="1" sqref="B229:B233" xr:uid="{00000000-0002-0000-0200-000002000000}"/>
  </dataValidations>
  <pageMargins left="0.62992125984251968" right="0.62992125984251968" top="0.74803149606299213" bottom="0.74803149606299213" header="0.31496062992125984" footer="0.31496062992125984"/>
  <pageSetup paperSize="9" scale="47"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2F2E-1186-4F9B-9535-224A2C524499}">
  <dimension ref="A1:A15"/>
  <sheetViews>
    <sheetView workbookViewId="0">
      <selection activeCell="A6" sqref="A6"/>
    </sheetView>
  </sheetViews>
  <sheetFormatPr defaultRowHeight="13.5"/>
  <cols>
    <col min="1" max="1" width="21.375" customWidth="1"/>
    <col min="2" max="2" width="13.875" customWidth="1"/>
  </cols>
  <sheetData>
    <row r="1" spans="1:1" ht="15.75">
      <c r="A1" s="156" t="s">
        <v>365</v>
      </c>
    </row>
    <row r="2" spans="1:1" ht="15.75">
      <c r="A2" s="156" t="s">
        <v>366</v>
      </c>
    </row>
    <row r="3" spans="1:1" ht="15.75">
      <c r="A3" s="156" t="s">
        <v>367</v>
      </c>
    </row>
    <row r="4" spans="1:1" ht="15.75">
      <c r="A4" s="156" t="s">
        <v>368</v>
      </c>
    </row>
    <row r="5" spans="1:1" ht="15.75">
      <c r="A5" s="156" t="s">
        <v>374</v>
      </c>
    </row>
    <row r="6" spans="1:1" ht="15.75">
      <c r="A6" s="156" t="s">
        <v>369</v>
      </c>
    </row>
    <row r="7" spans="1:1" ht="15.75">
      <c r="A7" s="156" t="s">
        <v>370</v>
      </c>
    </row>
    <row r="8" spans="1:1" ht="15.75">
      <c r="A8" s="156" t="s">
        <v>361</v>
      </c>
    </row>
    <row r="9" spans="1:1" ht="15.75">
      <c r="A9" s="157"/>
    </row>
    <row r="10" spans="1:1" ht="15.75">
      <c r="A10" s="156" t="s">
        <v>362</v>
      </c>
    </row>
    <row r="11" spans="1:1" ht="15.75">
      <c r="A11" s="156" t="s">
        <v>363</v>
      </c>
    </row>
    <row r="12" spans="1:1" ht="15.75">
      <c r="A12" s="156" t="s">
        <v>371</v>
      </c>
    </row>
    <row r="13" spans="1:1" ht="15.75">
      <c r="A13" s="158" t="s">
        <v>364</v>
      </c>
    </row>
    <row r="14" spans="1:1" ht="15.75">
      <c r="A14" s="158" t="s">
        <v>373</v>
      </c>
    </row>
    <row r="15" spans="1:1" ht="15.75">
      <c r="A15" s="158" t="s">
        <v>372</v>
      </c>
    </row>
  </sheetData>
  <sheetProtection algorithmName="SHA-512" hashValue="ZMXbRYhMrcEJ5xuO1c9tk4iIIi8EcLBrld2zd8CnjBVagLTysygTqeIo1MZHohtMmwUreAsHtWNq8auQj1R+Mg==" saltValue="1pV+svPAaYDSlWGOC2z3sw==" spinCount="100000" sheet="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Klienter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2021-02-08T13:20:00Z</cp:lastPrinted>
  <dcterms:created xsi:type="dcterms:W3CDTF">2016-05-19T07:07:08Z</dcterms:created>
  <dcterms:modified xsi:type="dcterms:W3CDTF">2024-12-02T06:52:36Z</dcterms:modified>
</cp:coreProperties>
</file>