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featurePropertyBag/featurePropertyBag.xml" ContentType="application/vnd.ms-excel.featurepropertyba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mc:AlternateContent xmlns:mc="http://schemas.openxmlformats.org/markup-compatibility/2006">
    <mc:Choice Requires="x15">
      <x15ac:absPath xmlns:x15ac="http://schemas.microsoft.com/office/spreadsheetml/2010/11/ac" url="https://rehngruppen.sharepoint.com/sites/KunderK/Delade dokument/Kammarkollegiet/Avropsmallar/Resebyråtjänster/Arbetsmapp/"/>
    </mc:Choice>
  </mc:AlternateContent>
  <xr:revisionPtr revIDLastSave="102" documentId="8_{578958FD-C8A6-4095-82F9-898E8B9C234F}" xr6:coauthVersionLast="47" xr6:coauthVersionMax="47" xr10:uidLastSave="{8C26DF45-8A1B-4F0C-97D9-400DBCD877E5}"/>
  <workbookProtection workbookAlgorithmName="SHA-512" workbookHashValue="tWlOAu9uFVJQg7pFEFxnv6OckrXdca6w96eghqhWT955aJBw+jnXPYifDtnABWcXVj0rSB7nrjMBg3GiseLY1g==" workbookSaltValue="v3/cUYoIao8LROZvsmZGQQ==" workbookSpinCount="100000" lockStructure="1"/>
  <bookViews>
    <workbookView xWindow="-120" yWindow="-120" windowWidth="29040" windowHeight="17640" tabRatio="770" xr2:uid="{00000000-000D-0000-FFFF-FFFF00000000}"/>
  </bookViews>
  <sheets>
    <sheet name="Information" sheetId="105" r:id="rId1"/>
    <sheet name="1 Spec. - 1. Lägsta pris" sheetId="98" r:id="rId2"/>
    <sheet name="1 Spec. - 2. Relativ viktning" sheetId="102" r:id="rId3"/>
    <sheet name="1 Spec. - 3. Mervärdesmodell" sheetId="103" r:id="rId4"/>
    <sheet name="1 Spec. - 4. Annan modell" sheetId="104" r:id="rId5"/>
    <sheet name="2 Avtalstecknande" sheetId="100" r:id="rId6"/>
    <sheet name="Admin" sheetId="86" state="hidden" r:id="rId7"/>
    <sheet name="SysAdmin" sheetId="101" state="hidden" r:id="rId8"/>
  </sheets>
  <definedNames>
    <definedName name="ActiveSheetName">Admin!$T$3</definedName>
    <definedName name="AdminMode">SysAdmin!$B$1</definedName>
    <definedName name="ArvodePer">Admin!$O$28:$O$54</definedName>
    <definedName name="Bokningssystem">Admin!$Q$28:$Q$54</definedName>
    <definedName name="CurrentVersion">SysAdmin!$L$6</definedName>
    <definedName name="Diarienummer">Admin!$B$3</definedName>
    <definedName name="DpDwnTDV" localSheetId="2">'1 Spec. - 2. Relativ viktning'!$B$99</definedName>
    <definedName name="DpDwnTDV" localSheetId="3">'1 Spec. - 3. Mervärdesmodell'!$B$99</definedName>
    <definedName name="DpDwnTDV" localSheetId="4">'1 Spec. - 4. Annan modell'!$B$99</definedName>
    <definedName name="EnhetTillägg">Admin!$G$58:$G$70</definedName>
    <definedName name="InfoTillägg">Admin!$F$58:$F$70</definedName>
    <definedName name="LarmStatus" localSheetId="2">'1 Spec. - 2. Relativ viktning'!$AI$1</definedName>
    <definedName name="LarmStatus" localSheetId="3">'1 Spec. - 3. Mervärdesmodell'!$AI$1</definedName>
    <definedName name="LarmStatus" localSheetId="4">'1 Spec. - 4. Annan modell'!$AI$1</definedName>
    <definedName name="LarmStatus">'1 Spec. - 1. Lägsta pris'!$AI$1</definedName>
    <definedName name="ListaVaraTjänst">Admin!$E$142:$E$192</definedName>
    <definedName name="ListLevNamn">Admin!$D$82:$D$98</definedName>
    <definedName name="ListvalRegion">Admin!$M$57:$M$78</definedName>
    <definedName name="LockStatus">SysAdmin!$B$2</definedName>
    <definedName name="MiljöNrTjänst">Admin!$K$72:$K$78</definedName>
    <definedName name="NrTjänst">Admin!$I$72:$I$78</definedName>
    <definedName name="pkey">SysAdmin!$B$4</definedName>
    <definedName name="_xlnm.Print_Area" localSheetId="1">'1 Spec. - 1. Lägsta pris'!$B$2:$AC$196</definedName>
    <definedName name="_xlnm.Print_Area" localSheetId="2">'1 Spec. - 2. Relativ viktning'!$B$2:$AC$246</definedName>
    <definedName name="_xlnm.Print_Area" localSheetId="3">'1 Spec. - 3. Mervärdesmodell'!$B$2:$AC$243</definedName>
    <definedName name="_xlnm.Print_Area" localSheetId="4">'1 Spec. - 4. Annan modell'!$B$2:$AC$244</definedName>
    <definedName name="_xlnm.Print_Titles" localSheetId="1">'1 Spec. - 1. Lägsta pris'!$1:$1</definedName>
    <definedName name="_xlnm.Print_Titles" localSheetId="2">'1 Spec. - 2. Relativ viktning'!$1:$1</definedName>
    <definedName name="_xlnm.Print_Titles" localSheetId="3">'1 Spec. - 3. Mervärdesmodell'!$1:$1</definedName>
    <definedName name="_xlnm.Print_Titles" localSheetId="4">'1 Spec. - 4. Annan modell'!$1:$1</definedName>
    <definedName name="_xlnm.Print_Titles" localSheetId="5">'2 Avtalstecknande'!$5:$5</definedName>
    <definedName name="Ramavtalsområde">Admin!$B$6</definedName>
    <definedName name="ResLevDelområde">Admin!$AH$62:$AH$111</definedName>
    <definedName name="ResOpt">Admin!$N$28:$N$54</definedName>
    <definedName name="ResVarTja">OFFSET(Admin!$N$3,0,0,COUNTA(Admin!$N$3:$N$24),1)</definedName>
    <definedName name="Självbokning">Admin!$P$28:$P$54</definedName>
    <definedName name="TblBeräkning">Admin!$D$56:$N$68</definedName>
    <definedName name="TblDelområde">Admin!$D$4:$D$13</definedName>
    <definedName name="TblEnhet">Admin!$J$58:$J$60</definedName>
    <definedName name="TblFaktAlt">Admin!$I$58:$I$61</definedName>
    <definedName name="TblGrundTilldeln">Admin!$E$58:$E$60</definedName>
    <definedName name="TblInomUtanför">Admin!$L$58:$L$60</definedName>
    <definedName name="TblKrv2">Admin!$F$102:$F$110</definedName>
    <definedName name="TblKrvRes1">Admin!$F$115:$F$123</definedName>
    <definedName name="TblKrvRes10">Admin!$O$115:$O$123</definedName>
    <definedName name="TblKrvRes11">Admin!$P$115:$P$123</definedName>
    <definedName name="TblKrvRes12">Admin!$Q$115:$Q$123</definedName>
    <definedName name="TblKrvRes13">Admin!$R$115:$R$123</definedName>
    <definedName name="TblKrvRes14">Admin!$S$115:$S$123</definedName>
    <definedName name="TblKrvRes15">Admin!$T$115:$T$123</definedName>
    <definedName name="TblKrvRes16">Admin!$U$115:$U$123</definedName>
    <definedName name="TblKrvRes17">Admin!$V$115:$V$123</definedName>
    <definedName name="TblKrvRes18">Admin!$W$115:$W$123</definedName>
    <definedName name="TblKrvRes19">Admin!$X$115:$X$123</definedName>
    <definedName name="TblKrvRes2">Admin!$G$115:$G$123</definedName>
    <definedName name="TblKrvRes20">Admin!$Y$115:$Y$123</definedName>
    <definedName name="TblKrvRes21">Admin!$Z$115:$Z$123</definedName>
    <definedName name="TblKrvRes22">Admin!$AA$115:$AA$123</definedName>
    <definedName name="TblKrvRes23">Admin!$AB$115:$AB$123</definedName>
    <definedName name="TblKrvRes24">Admin!$AC$115:$AC$123</definedName>
    <definedName name="TblKrvRes25">Admin!$AD$115:$AD$123</definedName>
    <definedName name="TblKrvRes26">Admin!$AE$115:$AE$123</definedName>
    <definedName name="TblKrvRes3">Admin!$H$115:$H$123</definedName>
    <definedName name="TblKrvRes4">Admin!$I$115:$I$123</definedName>
    <definedName name="TblKrvRes5">Admin!$J$115:$J$123</definedName>
    <definedName name="TblKrvRes6">Admin!$K$115:$K$123</definedName>
    <definedName name="TblKrvRes7">Admin!$L$115:$L$123</definedName>
    <definedName name="TblKrvRes8">Admin!$M$115:$M$123</definedName>
    <definedName name="TblKrvRes9">Admin!$N$115:$N$123</definedName>
    <definedName name="TblLeverantörer">Admin!$D$81:$R$98</definedName>
    <definedName name="TblMatchKravres">Admin!$E$102:$E$122</definedName>
    <definedName name="TblSpecTjnstr">Admin!$D$102:$D$122</definedName>
    <definedName name="TblTjänst">Admin!$N$3:$N$25</definedName>
    <definedName name="TblTom">Admin!$K$58</definedName>
    <definedName name="TblUtvModeller">Admin!$P$3:$P$9</definedName>
    <definedName name="TblUtVrd">Admin!$E$63:$E$66</definedName>
    <definedName name="TblVaraTjanstAlt">Admin!$T$36:$T$38</definedName>
    <definedName name="TidsåtgNrTjänst">Admin!$N$72:$N$76</definedName>
    <definedName name="TillDelVal">SysAdmin!$E$9</definedName>
    <definedName name="TillDelVal2" localSheetId="2">'1 Spec. - 2. Relativ viktning'!$AA$101</definedName>
    <definedName name="TillDelVal2" localSheetId="3">'1 Spec. - 3. Mervärdesmodell'!$AA$101</definedName>
    <definedName name="TillDelVal2" localSheetId="4">'1 Spec. - 4. Annan modell'!$AA$101</definedName>
    <definedName name="Tilläggstjänster">Admin!$E$58:$E$70</definedName>
    <definedName name="UKey">SysAdmin!$B$3</definedName>
    <definedName name="USRDelområde" localSheetId="1">'1 Spec. - 1. Lägsta pris'!$B$40</definedName>
    <definedName name="USRDelområde" localSheetId="2">'1 Spec. - 2. Relativ viktning'!$B$40</definedName>
    <definedName name="USRDelområde" localSheetId="3">'1 Spec. - 3. Mervärdesmodell'!$B$40</definedName>
    <definedName name="USRDelområde" localSheetId="4">'1 Spec. - 4. Annan modell'!$B$40</definedName>
    <definedName name="UtvarderingsVal">SysAdmin!$E$10</definedName>
    <definedName name="UtvarderingsVal2" localSheetId="2">'1 Spec. - 2. Relativ viktning'!$AA$102</definedName>
    <definedName name="UtvarderingsVal2" localSheetId="3">'1 Spec. - 3. Mervärdesmodell'!$AA$102</definedName>
    <definedName name="UtvarderingsVal2" localSheetId="4">'1 Spec. - 4. Annan modell'!$AA$102</definedName>
    <definedName name="ValBilaga">Admin!$H$68:$H$69</definedName>
    <definedName name="ValdUtvModell">Information!$B$12</definedName>
    <definedName name="ValVarTja">Admin!$E$3</definedName>
    <definedName name="Välj_Vara_Tjanst_1">'1 Spec. - 1. Lägsta pris'!$C$48:$E$73</definedName>
    <definedName name="Välj_Vara_Tjanst_2">'1 Spec. - 2. Relativ viktning'!$C$48:$E$73</definedName>
    <definedName name="Välj_Vara_Tjanst_3">'1 Spec. - 3. Mervärdesmodell'!$C$48:$E$73</definedName>
    <definedName name="Välj_Vara_Tjanst_4">'1 Spec. - 4. Annan modell'!$C$48:$E$73</definedName>
    <definedName name="Wkey">SysAdmin!$B$5</definedName>
    <definedName name="YColor">SysAdmin!$B$6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 i="100" l="1" a="1"/>
  <c r="D1" i="100" s="1"/>
  <c r="D28" i="100" a="1"/>
  <c r="D28" i="100" s="1"/>
  <c r="D26" i="100" a="1"/>
  <c r="D26" i="100" s="1"/>
  <c r="L162" i="102"/>
  <c r="B6" i="105"/>
  <c r="R168" i="103"/>
  <c r="V162" i="103"/>
  <c r="P168" i="103" s="1"/>
  <c r="Q162" i="102"/>
  <c r="P173" i="102" s="1"/>
  <c r="E128" i="86"/>
  <c r="E127" i="86"/>
  <c r="E126" i="86"/>
  <c r="E125" i="86"/>
  <c r="E124" i="86"/>
  <c r="E123" i="86"/>
  <c r="G31" i="104"/>
  <c r="G31" i="103"/>
  <c r="G31" i="102"/>
  <c r="M162" i="103"/>
  <c r="X75" i="103"/>
  <c r="X75" i="104"/>
  <c r="AD73" i="104"/>
  <c r="AC73" i="104"/>
  <c r="W73" i="104"/>
  <c r="U73" i="104"/>
  <c r="X73" i="104" s="1"/>
  <c r="AB73" i="104" s="1"/>
  <c r="AH73" i="104" s="1"/>
  <c r="L73" i="104"/>
  <c r="A73" i="104"/>
  <c r="AD72" i="104"/>
  <c r="AC72" i="104"/>
  <c r="W72" i="104"/>
  <c r="U72" i="104"/>
  <c r="X72" i="104" s="1"/>
  <c r="AB72" i="104" s="1"/>
  <c r="AH72" i="104" s="1"/>
  <c r="L72" i="104"/>
  <c r="A72" i="104"/>
  <c r="AD71" i="104"/>
  <c r="AC71" i="104"/>
  <c r="W71" i="104"/>
  <c r="U71" i="104"/>
  <c r="X71" i="104" s="1"/>
  <c r="AB71" i="104" s="1"/>
  <c r="AH71" i="104" s="1"/>
  <c r="L71" i="104"/>
  <c r="A71" i="104"/>
  <c r="AD70" i="104"/>
  <c r="AC70" i="104"/>
  <c r="W70" i="104"/>
  <c r="U70" i="104"/>
  <c r="X70" i="104" s="1"/>
  <c r="AB70" i="104" s="1"/>
  <c r="AH70" i="104" s="1"/>
  <c r="L70" i="104"/>
  <c r="A70" i="104"/>
  <c r="AD69" i="104"/>
  <c r="AC69" i="104"/>
  <c r="W69" i="104"/>
  <c r="U69" i="104"/>
  <c r="X69" i="104" s="1"/>
  <c r="AB69" i="104" s="1"/>
  <c r="AH69" i="104" s="1"/>
  <c r="L69" i="104"/>
  <c r="A69" i="104"/>
  <c r="AD68" i="104"/>
  <c r="AC68" i="104"/>
  <c r="W68" i="104"/>
  <c r="U68" i="104"/>
  <c r="X68" i="104" s="1"/>
  <c r="AB68" i="104" s="1"/>
  <c r="AH68" i="104" s="1"/>
  <c r="L68" i="104"/>
  <c r="A68" i="104"/>
  <c r="AD73" i="103"/>
  <c r="AC73" i="103"/>
  <c r="W73" i="103"/>
  <c r="U73" i="103"/>
  <c r="X73" i="103" s="1"/>
  <c r="AB73" i="103" s="1"/>
  <c r="AH73" i="103" s="1"/>
  <c r="L73" i="103"/>
  <c r="A73" i="103"/>
  <c r="AD72" i="103"/>
  <c r="AC72" i="103"/>
  <c r="W72" i="103"/>
  <c r="U72" i="103"/>
  <c r="X72" i="103" s="1"/>
  <c r="AB72" i="103" s="1"/>
  <c r="AH72" i="103" s="1"/>
  <c r="L72" i="103"/>
  <c r="A72" i="103"/>
  <c r="AD71" i="103"/>
  <c r="AC71" i="103"/>
  <c r="W71" i="103"/>
  <c r="U71" i="103"/>
  <c r="X71" i="103" s="1"/>
  <c r="AB71" i="103" s="1"/>
  <c r="AH71" i="103" s="1"/>
  <c r="L71" i="103"/>
  <c r="A71" i="103"/>
  <c r="AD70" i="103"/>
  <c r="AC70" i="103"/>
  <c r="W70" i="103"/>
  <c r="U70" i="103"/>
  <c r="X70" i="103" s="1"/>
  <c r="AB70" i="103" s="1"/>
  <c r="AH70" i="103" s="1"/>
  <c r="L70" i="103"/>
  <c r="A70" i="103"/>
  <c r="AD69" i="103"/>
  <c r="AC69" i="103"/>
  <c r="W69" i="103"/>
  <c r="U69" i="103"/>
  <c r="X69" i="103" s="1"/>
  <c r="AB69" i="103" s="1"/>
  <c r="AH69" i="103" s="1"/>
  <c r="L69" i="103"/>
  <c r="A69" i="103"/>
  <c r="AD68" i="103"/>
  <c r="AC68" i="103"/>
  <c r="W68" i="103"/>
  <c r="U68" i="103"/>
  <c r="X68" i="103" s="1"/>
  <c r="AB68" i="103" s="1"/>
  <c r="AH68" i="103" s="1"/>
  <c r="L68" i="103"/>
  <c r="A68" i="103"/>
  <c r="AD73" i="102"/>
  <c r="AC73" i="102"/>
  <c r="W73" i="102"/>
  <c r="U73" i="102"/>
  <c r="X73" i="102" s="1"/>
  <c r="AB73" i="102" s="1"/>
  <c r="AH73" i="102" s="1"/>
  <c r="L73" i="102"/>
  <c r="A73" i="102"/>
  <c r="AD72" i="102"/>
  <c r="AC72" i="102"/>
  <c r="W72" i="102"/>
  <c r="U72" i="102"/>
  <c r="X72" i="102" s="1"/>
  <c r="AB72" i="102" s="1"/>
  <c r="AH72" i="102" s="1"/>
  <c r="L72" i="102"/>
  <c r="A72" i="102"/>
  <c r="AD71" i="102"/>
  <c r="AC71" i="102"/>
  <c r="W71" i="102"/>
  <c r="U71" i="102"/>
  <c r="X71" i="102" s="1"/>
  <c r="AB71" i="102" s="1"/>
  <c r="AH71" i="102" s="1"/>
  <c r="L71" i="102"/>
  <c r="A71" i="102"/>
  <c r="AD70" i="102"/>
  <c r="AC70" i="102"/>
  <c r="W70" i="102"/>
  <c r="U70" i="102"/>
  <c r="X70" i="102" s="1"/>
  <c r="AB70" i="102" s="1"/>
  <c r="AH70" i="102" s="1"/>
  <c r="L70" i="102"/>
  <c r="A70" i="102"/>
  <c r="AD69" i="102"/>
  <c r="AC69" i="102"/>
  <c r="W69" i="102"/>
  <c r="U69" i="102"/>
  <c r="L69" i="102"/>
  <c r="A69" i="102"/>
  <c r="AD68" i="102"/>
  <c r="AC68" i="102"/>
  <c r="W68" i="102"/>
  <c r="U68" i="102"/>
  <c r="X68" i="102" s="1"/>
  <c r="AB68" i="102" s="1"/>
  <c r="AH68" i="102" s="1"/>
  <c r="L68" i="102"/>
  <c r="A68" i="102"/>
  <c r="X90" i="104"/>
  <c r="AB90" i="104" s="1"/>
  <c r="AH90" i="104" s="1"/>
  <c r="N90" i="104"/>
  <c r="K90" i="104"/>
  <c r="X89" i="104"/>
  <c r="AB89" i="104" s="1"/>
  <c r="AH89" i="104" s="1"/>
  <c r="N89" i="104"/>
  <c r="K89" i="104"/>
  <c r="X88" i="104"/>
  <c r="AB88" i="104" s="1"/>
  <c r="AH88" i="104" s="1"/>
  <c r="N88" i="104"/>
  <c r="K88" i="104"/>
  <c r="X87" i="104"/>
  <c r="AB87" i="104" s="1"/>
  <c r="AH87" i="104" s="1"/>
  <c r="N87" i="104"/>
  <c r="K87" i="104"/>
  <c r="X86" i="104"/>
  <c r="AB86" i="104" s="1"/>
  <c r="AH86" i="104" s="1"/>
  <c r="N86" i="104"/>
  <c r="K86" i="104"/>
  <c r="X85" i="104"/>
  <c r="AB85" i="104" s="1"/>
  <c r="AH85" i="104" s="1"/>
  <c r="N85" i="104"/>
  <c r="K85" i="104"/>
  <c r="X84" i="104"/>
  <c r="AB84" i="104" s="1"/>
  <c r="AH84" i="104" s="1"/>
  <c r="N84" i="104"/>
  <c r="K84" i="104"/>
  <c r="X83" i="104"/>
  <c r="AB83" i="104" s="1"/>
  <c r="AH83" i="104" s="1"/>
  <c r="N83" i="104"/>
  <c r="K83" i="104"/>
  <c r="X82" i="104"/>
  <c r="AB82" i="104" s="1"/>
  <c r="AH82" i="104" s="1"/>
  <c r="N82" i="104"/>
  <c r="K82" i="104"/>
  <c r="X81" i="104"/>
  <c r="AB81" i="104" s="1"/>
  <c r="AH81" i="104" s="1"/>
  <c r="N81" i="104"/>
  <c r="K81" i="104"/>
  <c r="X80" i="104"/>
  <c r="AB80" i="104" s="1"/>
  <c r="AH80" i="104" s="1"/>
  <c r="N80" i="104"/>
  <c r="K80" i="104"/>
  <c r="X79" i="104"/>
  <c r="N79" i="104"/>
  <c r="K79" i="104"/>
  <c r="X90" i="103"/>
  <c r="AB90" i="103" s="1"/>
  <c r="AH90" i="103" s="1"/>
  <c r="N90" i="103"/>
  <c r="K90" i="103"/>
  <c r="X89" i="103"/>
  <c r="AB89" i="103" s="1"/>
  <c r="AH89" i="103" s="1"/>
  <c r="N89" i="103"/>
  <c r="K89" i="103"/>
  <c r="X88" i="103"/>
  <c r="AB88" i="103" s="1"/>
  <c r="AH88" i="103" s="1"/>
  <c r="N88" i="103"/>
  <c r="K88" i="103"/>
  <c r="X87" i="103"/>
  <c r="AB87" i="103" s="1"/>
  <c r="AH87" i="103" s="1"/>
  <c r="N87" i="103"/>
  <c r="K87" i="103"/>
  <c r="X86" i="103"/>
  <c r="AB86" i="103" s="1"/>
  <c r="AH86" i="103" s="1"/>
  <c r="N86" i="103"/>
  <c r="K86" i="103"/>
  <c r="X85" i="103"/>
  <c r="AB85" i="103" s="1"/>
  <c r="AH85" i="103" s="1"/>
  <c r="N85" i="103"/>
  <c r="K85" i="103"/>
  <c r="X84" i="103"/>
  <c r="AB84" i="103" s="1"/>
  <c r="AH84" i="103" s="1"/>
  <c r="N84" i="103"/>
  <c r="K84" i="103"/>
  <c r="X83" i="103"/>
  <c r="AB83" i="103" s="1"/>
  <c r="AH83" i="103" s="1"/>
  <c r="N83" i="103"/>
  <c r="K83" i="103"/>
  <c r="X82" i="103"/>
  <c r="AB82" i="103" s="1"/>
  <c r="AH82" i="103" s="1"/>
  <c r="N82" i="103"/>
  <c r="K82" i="103"/>
  <c r="X81" i="103"/>
  <c r="AB81" i="103" s="1"/>
  <c r="AH81" i="103" s="1"/>
  <c r="N81" i="103"/>
  <c r="K81" i="103"/>
  <c r="X80" i="103"/>
  <c r="AB80" i="103" s="1"/>
  <c r="AH80" i="103" s="1"/>
  <c r="N80" i="103"/>
  <c r="K80" i="103"/>
  <c r="X79" i="103"/>
  <c r="AB79" i="103" s="1"/>
  <c r="AH79" i="103" s="1"/>
  <c r="N79" i="103"/>
  <c r="K79" i="103"/>
  <c r="X90" i="102"/>
  <c r="AB90" i="102" s="1"/>
  <c r="AH90" i="102" s="1"/>
  <c r="N90" i="102"/>
  <c r="K90" i="102"/>
  <c r="X89" i="102"/>
  <c r="AB89" i="102" s="1"/>
  <c r="AH89" i="102" s="1"/>
  <c r="N89" i="102"/>
  <c r="K89" i="102"/>
  <c r="X88" i="102"/>
  <c r="AB88" i="102" s="1"/>
  <c r="AH88" i="102" s="1"/>
  <c r="N88" i="102"/>
  <c r="K88" i="102"/>
  <c r="X87" i="102"/>
  <c r="AB87" i="102" s="1"/>
  <c r="AH87" i="102" s="1"/>
  <c r="N87" i="102"/>
  <c r="K87" i="102"/>
  <c r="X86" i="102"/>
  <c r="AB86" i="102" s="1"/>
  <c r="AH86" i="102" s="1"/>
  <c r="N86" i="102"/>
  <c r="K86" i="102"/>
  <c r="X85" i="102"/>
  <c r="AB85" i="102" s="1"/>
  <c r="AH85" i="102" s="1"/>
  <c r="N85" i="102"/>
  <c r="K85" i="102"/>
  <c r="X84" i="102"/>
  <c r="AB84" i="102" s="1"/>
  <c r="AH84" i="102" s="1"/>
  <c r="N84" i="102"/>
  <c r="K84" i="102"/>
  <c r="X83" i="102"/>
  <c r="AB83" i="102" s="1"/>
  <c r="AH83" i="102" s="1"/>
  <c r="N83" i="102"/>
  <c r="K83" i="102"/>
  <c r="X82" i="102"/>
  <c r="AB82" i="102" s="1"/>
  <c r="AH82" i="102" s="1"/>
  <c r="N82" i="102"/>
  <c r="K82" i="102"/>
  <c r="X81" i="102"/>
  <c r="AB81" i="102" s="1"/>
  <c r="AH81" i="102" s="1"/>
  <c r="N81" i="102"/>
  <c r="K81" i="102"/>
  <c r="X80" i="102"/>
  <c r="AB80" i="102" s="1"/>
  <c r="AH80" i="102" s="1"/>
  <c r="N80" i="102"/>
  <c r="K80" i="102"/>
  <c r="X79" i="102"/>
  <c r="AB79" i="102" s="1"/>
  <c r="AH79" i="102" s="1"/>
  <c r="N79" i="102"/>
  <c r="K79" i="102"/>
  <c r="AD73" i="98"/>
  <c r="AC73" i="98"/>
  <c r="W73" i="98"/>
  <c r="U73" i="98"/>
  <c r="X73" i="98" s="1"/>
  <c r="AB73" i="98" s="1"/>
  <c r="AH73" i="98" s="1"/>
  <c r="L73" i="98"/>
  <c r="A73" i="98"/>
  <c r="AD72" i="98"/>
  <c r="AC72" i="98"/>
  <c r="W72" i="98"/>
  <c r="U72" i="98"/>
  <c r="X72" i="98" s="1"/>
  <c r="AB72" i="98" s="1"/>
  <c r="AH72" i="98" s="1"/>
  <c r="L72" i="98"/>
  <c r="A72" i="98"/>
  <c r="AD71" i="98"/>
  <c r="AC71" i="98"/>
  <c r="W71" i="98"/>
  <c r="U71" i="98"/>
  <c r="X71" i="98" s="1"/>
  <c r="AB71" i="98" s="1"/>
  <c r="AH71" i="98" s="1"/>
  <c r="L71" i="98"/>
  <c r="A71" i="98"/>
  <c r="AD70" i="98"/>
  <c r="AC70" i="98"/>
  <c r="W70" i="98"/>
  <c r="U70" i="98"/>
  <c r="L70" i="98"/>
  <c r="A70" i="98"/>
  <c r="AD69" i="98"/>
  <c r="AC69" i="98"/>
  <c r="W69" i="98"/>
  <c r="U69" i="98"/>
  <c r="X69" i="98" s="1"/>
  <c r="AB69" i="98" s="1"/>
  <c r="AH69" i="98" s="1"/>
  <c r="L69" i="98"/>
  <c r="A69" i="98"/>
  <c r="AD68" i="98"/>
  <c r="AC68" i="98"/>
  <c r="W68" i="98"/>
  <c r="U68" i="98"/>
  <c r="X68" i="98" s="1"/>
  <c r="AB68" i="98" s="1"/>
  <c r="AH68" i="98" s="1"/>
  <c r="L68" i="98"/>
  <c r="A68" i="98"/>
  <c r="N86" i="98"/>
  <c r="N85" i="98"/>
  <c r="N84" i="98"/>
  <c r="N83" i="98"/>
  <c r="N82" i="98"/>
  <c r="N81" i="98"/>
  <c r="N80" i="98"/>
  <c r="X90" i="98"/>
  <c r="AB90" i="98" s="1"/>
  <c r="AH90" i="98" s="1"/>
  <c r="N90" i="98"/>
  <c r="K90" i="98"/>
  <c r="X89" i="98"/>
  <c r="AB89" i="98" s="1"/>
  <c r="AH89" i="98" s="1"/>
  <c r="N89" i="98"/>
  <c r="K89" i="98"/>
  <c r="X88" i="98"/>
  <c r="AB88" i="98" s="1"/>
  <c r="AH88" i="98" s="1"/>
  <c r="N88" i="98"/>
  <c r="K88" i="98"/>
  <c r="X87" i="98"/>
  <c r="AB87" i="98" s="1"/>
  <c r="AH87" i="98" s="1"/>
  <c r="N87" i="98"/>
  <c r="K87" i="98"/>
  <c r="X86" i="98"/>
  <c r="AB86" i="98" s="1"/>
  <c r="AH86" i="98" s="1"/>
  <c r="K86" i="98"/>
  <c r="X85" i="98"/>
  <c r="AB85" i="98" s="1"/>
  <c r="AH85" i="98" s="1"/>
  <c r="K85" i="98"/>
  <c r="X84" i="98"/>
  <c r="AB84" i="98" s="1"/>
  <c r="AH84" i="98" s="1"/>
  <c r="K84" i="98"/>
  <c r="X83" i="98"/>
  <c r="AB83" i="98" s="1"/>
  <c r="AH83" i="98" s="1"/>
  <c r="K83" i="98"/>
  <c r="X82" i="98"/>
  <c r="AB82" i="98" s="1"/>
  <c r="AH82" i="98" s="1"/>
  <c r="K82" i="98"/>
  <c r="X81" i="98"/>
  <c r="AB81" i="98" s="1"/>
  <c r="AH81" i="98" s="1"/>
  <c r="K81" i="98"/>
  <c r="X80" i="98"/>
  <c r="AB80" i="98" s="1"/>
  <c r="AH80" i="98" s="1"/>
  <c r="K80" i="98"/>
  <c r="X79" i="98"/>
  <c r="AB79" i="98" s="1"/>
  <c r="AH79" i="98" s="1"/>
  <c r="N79" i="98"/>
  <c r="K79" i="98"/>
  <c r="G31" i="98"/>
  <c r="AD67" i="104"/>
  <c r="AC67" i="104"/>
  <c r="W67" i="104"/>
  <c r="U67" i="104"/>
  <c r="X67" i="104" s="1"/>
  <c r="AB67" i="104" s="1"/>
  <c r="AH67" i="104" s="1"/>
  <c r="L67" i="104"/>
  <c r="A67" i="104"/>
  <c r="AD66" i="104"/>
  <c r="AC66" i="104"/>
  <c r="W66" i="104"/>
  <c r="U66" i="104"/>
  <c r="X66" i="104" s="1"/>
  <c r="AB66" i="104" s="1"/>
  <c r="AH66" i="104" s="1"/>
  <c r="L66" i="104"/>
  <c r="A66" i="104"/>
  <c r="AD65" i="104"/>
  <c r="AC65" i="104"/>
  <c r="W65" i="104"/>
  <c r="U65" i="104"/>
  <c r="X65" i="104" s="1"/>
  <c r="AB65" i="104" s="1"/>
  <c r="AH65" i="104" s="1"/>
  <c r="L65" i="104"/>
  <c r="A65" i="104"/>
  <c r="AD64" i="104"/>
  <c r="AC64" i="104"/>
  <c r="W64" i="104"/>
  <c r="U64" i="104"/>
  <c r="X64" i="104" s="1"/>
  <c r="AB64" i="104" s="1"/>
  <c r="L64" i="104"/>
  <c r="A64" i="104"/>
  <c r="AD63" i="104"/>
  <c r="AC63" i="104"/>
  <c r="W63" i="104"/>
  <c r="U63" i="104"/>
  <c r="X63" i="104" s="1"/>
  <c r="AB63" i="104" s="1"/>
  <c r="AH63" i="104" s="1"/>
  <c r="L63" i="104"/>
  <c r="A63" i="104"/>
  <c r="AD62" i="104"/>
  <c r="AC62" i="104"/>
  <c r="W62" i="104"/>
  <c r="U62" i="104"/>
  <c r="L62" i="104"/>
  <c r="A62" i="104"/>
  <c r="AD61" i="104"/>
  <c r="AC61" i="104"/>
  <c r="W61" i="104"/>
  <c r="U61" i="104"/>
  <c r="L61" i="104"/>
  <c r="A61" i="104"/>
  <c r="AD60" i="104"/>
  <c r="AC60" i="104"/>
  <c r="W60" i="104"/>
  <c r="U60" i="104"/>
  <c r="X60" i="104" s="1"/>
  <c r="AB60" i="104" s="1"/>
  <c r="L60" i="104"/>
  <c r="A60" i="104"/>
  <c r="AD59" i="104"/>
  <c r="AC59" i="104"/>
  <c r="W59" i="104"/>
  <c r="U59" i="104"/>
  <c r="L59" i="104"/>
  <c r="A59" i="104"/>
  <c r="AD58" i="104"/>
  <c r="AC58" i="104"/>
  <c r="W58" i="104"/>
  <c r="U58" i="104"/>
  <c r="X58" i="104" s="1"/>
  <c r="AB58" i="104" s="1"/>
  <c r="AH58" i="104" s="1"/>
  <c r="L58" i="104"/>
  <c r="A58" i="104"/>
  <c r="AD57" i="104"/>
  <c r="AC57" i="104"/>
  <c r="W57" i="104"/>
  <c r="U57" i="104"/>
  <c r="L57" i="104"/>
  <c r="A57" i="104"/>
  <c r="AD56" i="104"/>
  <c r="AC56" i="104"/>
  <c r="W56" i="104"/>
  <c r="U56" i="104"/>
  <c r="X56" i="104" s="1"/>
  <c r="AB56" i="104" s="1"/>
  <c r="AH56" i="104" s="1"/>
  <c r="L56" i="104"/>
  <c r="A56" i="104"/>
  <c r="AD55" i="104"/>
  <c r="AC55" i="104"/>
  <c r="W55" i="104"/>
  <c r="U55" i="104"/>
  <c r="X55" i="104" s="1"/>
  <c r="AB55" i="104" s="1"/>
  <c r="AH55" i="104" s="1"/>
  <c r="L55" i="104"/>
  <c r="A55" i="104"/>
  <c r="AD54" i="104"/>
  <c r="AC54" i="104"/>
  <c r="W54" i="104"/>
  <c r="U54" i="104"/>
  <c r="X54" i="104" s="1"/>
  <c r="AB54" i="104" s="1"/>
  <c r="AH54" i="104" s="1"/>
  <c r="L54" i="104"/>
  <c r="A54" i="104"/>
  <c r="AD53" i="104"/>
  <c r="AC53" i="104"/>
  <c r="W53" i="104"/>
  <c r="U53" i="104"/>
  <c r="X53" i="104" s="1"/>
  <c r="AB53" i="104" s="1"/>
  <c r="AH53" i="104" s="1"/>
  <c r="L53" i="104"/>
  <c r="A53" i="104"/>
  <c r="AD52" i="104"/>
  <c r="AC52" i="104"/>
  <c r="W52" i="104"/>
  <c r="U52" i="104"/>
  <c r="X52" i="104" s="1"/>
  <c r="AB52" i="104" s="1"/>
  <c r="AH52" i="104" s="1"/>
  <c r="L52" i="104"/>
  <c r="A52" i="104"/>
  <c r="AD51" i="104"/>
  <c r="AC51" i="104"/>
  <c r="W51" i="104"/>
  <c r="U51" i="104"/>
  <c r="X51" i="104" s="1"/>
  <c r="AB51" i="104" s="1"/>
  <c r="AH51" i="104" s="1"/>
  <c r="L51" i="104"/>
  <c r="A51" i="104"/>
  <c r="AD50" i="104"/>
  <c r="AC50" i="104"/>
  <c r="W50" i="104"/>
  <c r="U50" i="104"/>
  <c r="X50" i="104" s="1"/>
  <c r="AB50" i="104" s="1"/>
  <c r="AH50" i="104" s="1"/>
  <c r="L50" i="104"/>
  <c r="A50" i="104"/>
  <c r="AD49" i="104"/>
  <c r="AC49" i="104"/>
  <c r="W49" i="104"/>
  <c r="U49" i="104"/>
  <c r="L49" i="104"/>
  <c r="A49" i="104"/>
  <c r="AD48" i="104"/>
  <c r="AC48" i="104"/>
  <c r="W48" i="104"/>
  <c r="U48" i="104"/>
  <c r="X48" i="104" s="1"/>
  <c r="L48" i="104"/>
  <c r="A48" i="104"/>
  <c r="AD67" i="103"/>
  <c r="AC67" i="103"/>
  <c r="W67" i="103"/>
  <c r="U67" i="103"/>
  <c r="X67" i="103" s="1"/>
  <c r="AB67" i="103" s="1"/>
  <c r="AH67" i="103" s="1"/>
  <c r="L67" i="103"/>
  <c r="A67" i="103"/>
  <c r="AD66" i="103"/>
  <c r="AC66" i="103"/>
  <c r="W66" i="103"/>
  <c r="U66" i="103"/>
  <c r="X66" i="103" s="1"/>
  <c r="AB66" i="103" s="1"/>
  <c r="L66" i="103"/>
  <c r="A66" i="103"/>
  <c r="AD65" i="103"/>
  <c r="AC65" i="103"/>
  <c r="W65" i="103"/>
  <c r="U65" i="103"/>
  <c r="X65" i="103" s="1"/>
  <c r="AB65" i="103" s="1"/>
  <c r="AH65" i="103" s="1"/>
  <c r="L65" i="103"/>
  <c r="A65" i="103"/>
  <c r="AD64" i="103"/>
  <c r="AC64" i="103"/>
  <c r="W64" i="103"/>
  <c r="U64" i="103"/>
  <c r="X64" i="103" s="1"/>
  <c r="AB64" i="103" s="1"/>
  <c r="AH64" i="103" s="1"/>
  <c r="L64" i="103"/>
  <c r="A64" i="103"/>
  <c r="AD63" i="103"/>
  <c r="AC63" i="103"/>
  <c r="W63" i="103"/>
  <c r="U63" i="103"/>
  <c r="X63" i="103" s="1"/>
  <c r="AB63" i="103" s="1"/>
  <c r="AH63" i="103" s="1"/>
  <c r="L63" i="103"/>
  <c r="A63" i="103"/>
  <c r="AD62" i="103"/>
  <c r="AC62" i="103"/>
  <c r="W62" i="103"/>
  <c r="U62" i="103"/>
  <c r="X62" i="103" s="1"/>
  <c r="AB62" i="103" s="1"/>
  <c r="AH62" i="103" s="1"/>
  <c r="L62" i="103"/>
  <c r="A62" i="103"/>
  <c r="AD61" i="103"/>
  <c r="AC61" i="103"/>
  <c r="W61" i="103"/>
  <c r="U61" i="103"/>
  <c r="X61" i="103" s="1"/>
  <c r="AB61" i="103" s="1"/>
  <c r="AH61" i="103" s="1"/>
  <c r="L61" i="103"/>
  <c r="A61" i="103"/>
  <c r="AD60" i="103"/>
  <c r="AC60" i="103"/>
  <c r="W60" i="103"/>
  <c r="U60" i="103"/>
  <c r="L60" i="103"/>
  <c r="A60" i="103"/>
  <c r="AD59" i="103"/>
  <c r="AC59" i="103"/>
  <c r="W59" i="103"/>
  <c r="U59" i="103"/>
  <c r="L59" i="103"/>
  <c r="A59" i="103"/>
  <c r="AD58" i="103"/>
  <c r="AC58" i="103"/>
  <c r="W58" i="103"/>
  <c r="U58" i="103"/>
  <c r="X58" i="103" s="1"/>
  <c r="AB58" i="103" s="1"/>
  <c r="AH58" i="103" s="1"/>
  <c r="L58" i="103"/>
  <c r="A58" i="103"/>
  <c r="AD57" i="103"/>
  <c r="AC57" i="103"/>
  <c r="W57" i="103"/>
  <c r="U57" i="103"/>
  <c r="X57" i="103" s="1"/>
  <c r="AB57" i="103" s="1"/>
  <c r="AH57" i="103" s="1"/>
  <c r="L57" i="103"/>
  <c r="A57" i="103"/>
  <c r="AD56" i="103"/>
  <c r="AC56" i="103"/>
  <c r="W56" i="103"/>
  <c r="U56" i="103"/>
  <c r="L56" i="103"/>
  <c r="A56" i="103"/>
  <c r="AD55" i="103"/>
  <c r="AC55" i="103"/>
  <c r="W55" i="103"/>
  <c r="U55" i="103"/>
  <c r="X55" i="103" s="1"/>
  <c r="AB55" i="103" s="1"/>
  <c r="AH55" i="103" s="1"/>
  <c r="L55" i="103"/>
  <c r="A55" i="103"/>
  <c r="AD54" i="103"/>
  <c r="AC54" i="103"/>
  <c r="W54" i="103"/>
  <c r="U54" i="103"/>
  <c r="X54" i="103" s="1"/>
  <c r="AB54" i="103" s="1"/>
  <c r="AH54" i="103" s="1"/>
  <c r="L54" i="103"/>
  <c r="A54" i="103"/>
  <c r="AD53" i="103"/>
  <c r="AC53" i="103"/>
  <c r="W53" i="103"/>
  <c r="U53" i="103"/>
  <c r="X53" i="103" s="1"/>
  <c r="AB53" i="103" s="1"/>
  <c r="AH53" i="103" s="1"/>
  <c r="L53" i="103"/>
  <c r="A53" i="103"/>
  <c r="AD52" i="103"/>
  <c r="AC52" i="103"/>
  <c r="W52" i="103"/>
  <c r="U52" i="103"/>
  <c r="X52" i="103" s="1"/>
  <c r="AB52" i="103" s="1"/>
  <c r="AH52" i="103" s="1"/>
  <c r="L52" i="103"/>
  <c r="A52" i="103"/>
  <c r="AD51" i="103"/>
  <c r="AC51" i="103"/>
  <c r="W51" i="103"/>
  <c r="U51" i="103"/>
  <c r="X51" i="103" s="1"/>
  <c r="AB51" i="103" s="1"/>
  <c r="AH51" i="103" s="1"/>
  <c r="L51" i="103"/>
  <c r="A51" i="103"/>
  <c r="AD50" i="103"/>
  <c r="AC50" i="103"/>
  <c r="W50" i="103"/>
  <c r="U50" i="103"/>
  <c r="AD49" i="103"/>
  <c r="AC49" i="103"/>
  <c r="W49" i="103"/>
  <c r="U49" i="103"/>
  <c r="AD48" i="103"/>
  <c r="AC48" i="103"/>
  <c r="W48" i="103"/>
  <c r="U48" i="103"/>
  <c r="AD67" i="102"/>
  <c r="AC67" i="102"/>
  <c r="W67" i="102"/>
  <c r="U67" i="102"/>
  <c r="X67" i="102" s="1"/>
  <c r="AB67" i="102" s="1"/>
  <c r="AH67" i="102" s="1"/>
  <c r="L67" i="102"/>
  <c r="A67" i="102"/>
  <c r="AD66" i="102"/>
  <c r="AC66" i="102"/>
  <c r="W66" i="102"/>
  <c r="U66" i="102"/>
  <c r="X66" i="102" s="1"/>
  <c r="AB66" i="102" s="1"/>
  <c r="AH66" i="102" s="1"/>
  <c r="L66" i="102"/>
  <c r="A66" i="102"/>
  <c r="AD65" i="102"/>
  <c r="AC65" i="102"/>
  <c r="W65" i="102"/>
  <c r="U65" i="102"/>
  <c r="L65" i="102"/>
  <c r="A65" i="102"/>
  <c r="AD64" i="102"/>
  <c r="AC64" i="102"/>
  <c r="W64" i="102"/>
  <c r="U64" i="102"/>
  <c r="L64" i="102"/>
  <c r="A64" i="102"/>
  <c r="AD63" i="102"/>
  <c r="AC63" i="102"/>
  <c r="W63" i="102"/>
  <c r="U63" i="102"/>
  <c r="X63" i="102" s="1"/>
  <c r="AB63" i="102" s="1"/>
  <c r="AH63" i="102" s="1"/>
  <c r="L63" i="102"/>
  <c r="A63" i="102"/>
  <c r="AD62" i="102"/>
  <c r="AC62" i="102"/>
  <c r="W62" i="102"/>
  <c r="U62" i="102"/>
  <c r="X62" i="102" s="1"/>
  <c r="AB62" i="102" s="1"/>
  <c r="AH62" i="102" s="1"/>
  <c r="L62" i="102"/>
  <c r="A62" i="102"/>
  <c r="AD61" i="102"/>
  <c r="AC61" i="102"/>
  <c r="W61" i="102"/>
  <c r="U61" i="102"/>
  <c r="X61" i="102" s="1"/>
  <c r="AB61" i="102" s="1"/>
  <c r="AH61" i="102" s="1"/>
  <c r="L61" i="102"/>
  <c r="A61" i="102"/>
  <c r="AD60" i="102"/>
  <c r="AC60" i="102"/>
  <c r="W60" i="102"/>
  <c r="U60" i="102"/>
  <c r="X60" i="102" s="1"/>
  <c r="AB60" i="102" s="1"/>
  <c r="AH60" i="102" s="1"/>
  <c r="L60" i="102"/>
  <c r="A60" i="102"/>
  <c r="AD59" i="102"/>
  <c r="AC59" i="102"/>
  <c r="W59" i="102"/>
  <c r="U59" i="102"/>
  <c r="X59" i="102" s="1"/>
  <c r="AB59" i="102" s="1"/>
  <c r="L59" i="102"/>
  <c r="A59" i="102"/>
  <c r="AD58" i="102"/>
  <c r="AC58" i="102"/>
  <c r="W58" i="102"/>
  <c r="U58" i="102"/>
  <c r="X58" i="102" s="1"/>
  <c r="AB58" i="102" s="1"/>
  <c r="AH58" i="102" s="1"/>
  <c r="L58" i="102"/>
  <c r="A58" i="102"/>
  <c r="AD57" i="102"/>
  <c r="AC57" i="102"/>
  <c r="W57" i="102"/>
  <c r="U57" i="102"/>
  <c r="L57" i="102"/>
  <c r="A57" i="102"/>
  <c r="AD56" i="102"/>
  <c r="AC56" i="102"/>
  <c r="W56" i="102"/>
  <c r="U56" i="102"/>
  <c r="X56" i="102" s="1"/>
  <c r="AB56" i="102" s="1"/>
  <c r="AH56" i="102" s="1"/>
  <c r="L56" i="102"/>
  <c r="A56" i="102"/>
  <c r="AD55" i="102"/>
  <c r="AC55" i="102"/>
  <c r="W55" i="102"/>
  <c r="U55" i="102"/>
  <c r="X55" i="102" s="1"/>
  <c r="AB55" i="102" s="1"/>
  <c r="AH55" i="102" s="1"/>
  <c r="L55" i="102"/>
  <c r="A55" i="102"/>
  <c r="AD54" i="102"/>
  <c r="AC54" i="102"/>
  <c r="W54" i="102"/>
  <c r="U54" i="102"/>
  <c r="X54" i="102" s="1"/>
  <c r="AB54" i="102" s="1"/>
  <c r="AH54" i="102" s="1"/>
  <c r="L54" i="102"/>
  <c r="A54" i="102"/>
  <c r="AD53" i="102"/>
  <c r="AC53" i="102"/>
  <c r="W53" i="102"/>
  <c r="U53" i="102"/>
  <c r="X53" i="102" s="1"/>
  <c r="AB53" i="102" s="1"/>
  <c r="AH53" i="102" s="1"/>
  <c r="L53" i="102"/>
  <c r="A53" i="102"/>
  <c r="AD52" i="102"/>
  <c r="AC52" i="102"/>
  <c r="W52" i="102"/>
  <c r="U52" i="102"/>
  <c r="L52" i="102"/>
  <c r="A52" i="102"/>
  <c r="AD51" i="102"/>
  <c r="AC51" i="102"/>
  <c r="W51" i="102"/>
  <c r="U51" i="102"/>
  <c r="X51" i="102" s="1"/>
  <c r="AB51" i="102" s="1"/>
  <c r="AH51" i="102" s="1"/>
  <c r="L51" i="102"/>
  <c r="A51" i="102"/>
  <c r="AD50" i="102"/>
  <c r="AC50" i="102"/>
  <c r="W50" i="102"/>
  <c r="U50" i="102"/>
  <c r="X50" i="102" s="1"/>
  <c r="AB50" i="102" s="1"/>
  <c r="AH50" i="102" s="1"/>
  <c r="L50" i="102"/>
  <c r="A50" i="102"/>
  <c r="AD49" i="102"/>
  <c r="AC49" i="102"/>
  <c r="W49" i="102"/>
  <c r="U49" i="102"/>
  <c r="X49" i="102" s="1"/>
  <c r="AB49" i="102" s="1"/>
  <c r="AH49" i="102" s="1"/>
  <c r="L49" i="102"/>
  <c r="A49" i="102"/>
  <c r="AD48" i="102"/>
  <c r="AC48" i="102"/>
  <c r="W48" i="102"/>
  <c r="U48" i="102"/>
  <c r="P162" i="102"/>
  <c r="P238" i="102"/>
  <c r="B28" i="100" a="1"/>
  <c r="B28" i="100" s="1"/>
  <c r="B26" i="100" a="1"/>
  <c r="B26" i="100" s="1"/>
  <c r="B6" i="100"/>
  <c r="AA241" i="104"/>
  <c r="AH241" i="104" s="1"/>
  <c r="B104" i="104"/>
  <c r="L66" i="98"/>
  <c r="L65" i="98"/>
  <c r="L64" i="98"/>
  <c r="L63" i="98"/>
  <c r="L62" i="98"/>
  <c r="L61" i="98"/>
  <c r="L60" i="98"/>
  <c r="L58" i="98"/>
  <c r="AD67" i="98"/>
  <c r="AC67" i="98"/>
  <c r="AD66" i="98"/>
  <c r="AC66" i="98"/>
  <c r="AD65" i="98"/>
  <c r="AC65" i="98"/>
  <c r="AD64" i="98"/>
  <c r="AC64" i="98"/>
  <c r="AD63" i="98"/>
  <c r="AC63" i="98"/>
  <c r="AD62" i="98"/>
  <c r="AC62" i="98"/>
  <c r="AD61" i="98"/>
  <c r="AC61" i="98"/>
  <c r="AD60" i="98"/>
  <c r="AC60" i="98"/>
  <c r="AD59" i="98"/>
  <c r="AC59" i="98"/>
  <c r="AD58" i="98"/>
  <c r="AC58" i="98"/>
  <c r="AD57" i="98"/>
  <c r="AC57" i="98"/>
  <c r="AD56" i="98"/>
  <c r="AC56" i="98"/>
  <c r="AD55" i="98"/>
  <c r="AC55" i="98"/>
  <c r="AD54" i="98"/>
  <c r="AC54" i="98"/>
  <c r="AD53" i="98"/>
  <c r="AC53" i="98"/>
  <c r="AD52" i="98"/>
  <c r="AC52" i="98"/>
  <c r="AD51" i="98"/>
  <c r="AC51" i="98"/>
  <c r="AD50" i="98"/>
  <c r="AC50" i="98"/>
  <c r="AD49" i="98"/>
  <c r="AC49" i="98"/>
  <c r="AD48" i="98"/>
  <c r="AC48" i="98"/>
  <c r="W67" i="98"/>
  <c r="W66" i="98"/>
  <c r="W65" i="98"/>
  <c r="W64" i="98"/>
  <c r="W63" i="98"/>
  <c r="W62" i="98"/>
  <c r="W61" i="98"/>
  <c r="W60" i="98"/>
  <c r="W59" i="98"/>
  <c r="W58" i="98"/>
  <c r="W57" i="98"/>
  <c r="W56" i="98"/>
  <c r="W55" i="98"/>
  <c r="W54" i="98"/>
  <c r="W53" i="98"/>
  <c r="W52" i="98"/>
  <c r="W51" i="98"/>
  <c r="W50" i="98"/>
  <c r="W49" i="98"/>
  <c r="U67" i="98"/>
  <c r="X67" i="98" s="1"/>
  <c r="AB67" i="98" s="1"/>
  <c r="AH67" i="98" s="1"/>
  <c r="U66" i="98"/>
  <c r="X66" i="98" s="1"/>
  <c r="AB66" i="98" s="1"/>
  <c r="AH66" i="98" s="1"/>
  <c r="U65" i="98"/>
  <c r="U64" i="98"/>
  <c r="U63" i="98"/>
  <c r="U62" i="98"/>
  <c r="U61" i="98"/>
  <c r="U60" i="98"/>
  <c r="U59" i="98"/>
  <c r="U58" i="98"/>
  <c r="U57" i="98"/>
  <c r="U56" i="98"/>
  <c r="U55" i="98"/>
  <c r="U54" i="98"/>
  <c r="U53" i="98"/>
  <c r="U52" i="98"/>
  <c r="U51" i="98"/>
  <c r="U50" i="98"/>
  <c r="U49" i="98"/>
  <c r="W48" i="98"/>
  <c r="U48" i="98"/>
  <c r="A66" i="98"/>
  <c r="A65" i="98"/>
  <c r="A64" i="98"/>
  <c r="A63" i="98"/>
  <c r="A62" i="98"/>
  <c r="A61" i="98"/>
  <c r="A60" i="98"/>
  <c r="A58" i="98"/>
  <c r="F113" i="86"/>
  <c r="J8" i="102"/>
  <c r="J8" i="103"/>
  <c r="J8" i="104"/>
  <c r="J8" i="98"/>
  <c r="N2" i="86" a="1"/>
  <c r="N2" i="86" s="1"/>
  <c r="N52" i="86" s="1"/>
  <c r="T3" i="86"/>
  <c r="F3" i="86"/>
  <c r="G3" i="86" s="1"/>
  <c r="H3" i="86" s="1"/>
  <c r="I3" i="86" s="1"/>
  <c r="R6" i="86"/>
  <c r="R5" i="86"/>
  <c r="R4" i="86"/>
  <c r="R3" i="86"/>
  <c r="E9" i="101"/>
  <c r="E122" i="86"/>
  <c r="E121" i="86"/>
  <c r="E120" i="86"/>
  <c r="E119" i="86"/>
  <c r="E118" i="86"/>
  <c r="E117" i="86"/>
  <c r="E116" i="86"/>
  <c r="E115" i="86"/>
  <c r="E114" i="86"/>
  <c r="E113" i="86"/>
  <c r="E112" i="86"/>
  <c r="E111" i="86"/>
  <c r="E110" i="86"/>
  <c r="E109" i="86"/>
  <c r="E108" i="86"/>
  <c r="E107" i="86"/>
  <c r="E106" i="86"/>
  <c r="E105" i="86"/>
  <c r="E104" i="86"/>
  <c r="E103" i="86"/>
  <c r="R9" i="86"/>
  <c r="R8" i="86"/>
  <c r="R7" i="86"/>
  <c r="B5" i="105"/>
  <c r="J10" i="104"/>
  <c r="J5" i="104"/>
  <c r="J10" i="103"/>
  <c r="J5" i="103"/>
  <c r="J10" i="102"/>
  <c r="J5" i="102"/>
  <c r="J5" i="98"/>
  <c r="J10" i="98"/>
  <c r="S9" i="86"/>
  <c r="S8" i="86"/>
  <c r="S7" i="86"/>
  <c r="S6" i="86"/>
  <c r="A1" i="104" s="1"/>
  <c r="S5" i="86"/>
  <c r="A1" i="103" s="1"/>
  <c r="S4" i="86"/>
  <c r="A1" i="102" s="1"/>
  <c r="S3" i="86"/>
  <c r="A1" i="98" s="1"/>
  <c r="M2" i="86" a="1"/>
  <c r="M2" i="86" s="1"/>
  <c r="L2" i="86" a="1"/>
  <c r="L2" i="86" s="1"/>
  <c r="K2" i="86" a="1"/>
  <c r="K2" i="86" s="1"/>
  <c r="J2" i="86" a="1"/>
  <c r="J2" i="86" s="1"/>
  <c r="I2" i="86" a="1"/>
  <c r="I2" i="86" s="1"/>
  <c r="H2" i="86" a="1"/>
  <c r="H2" i="86" s="1"/>
  <c r="G2" i="86" a="1"/>
  <c r="G2" i="86" s="1"/>
  <c r="F2" i="86" a="1"/>
  <c r="F2" i="86" s="1"/>
  <c r="E2" i="86" a="1"/>
  <c r="E2" i="86" s="1"/>
  <c r="AA114" i="104"/>
  <c r="AB114" i="104"/>
  <c r="AA115" i="104"/>
  <c r="AB115" i="104"/>
  <c r="AA116" i="104"/>
  <c r="AB116" i="104"/>
  <c r="AA114" i="103"/>
  <c r="AB114" i="103"/>
  <c r="AA115" i="103"/>
  <c r="AB115" i="103"/>
  <c r="AA116" i="103"/>
  <c r="AB116" i="103"/>
  <c r="AA238" i="104"/>
  <c r="AH238" i="104" s="1"/>
  <c r="AA240" i="103"/>
  <c r="AH240" i="103" s="1"/>
  <c r="AA237" i="103"/>
  <c r="AH237" i="103" s="1"/>
  <c r="AA243" i="102"/>
  <c r="AH243" i="102" s="1"/>
  <c r="AA240" i="102"/>
  <c r="AH240" i="102" s="1"/>
  <c r="AB133" i="102"/>
  <c r="AA133" i="102"/>
  <c r="AB132" i="102"/>
  <c r="AA132" i="102"/>
  <c r="AB131" i="102"/>
  <c r="AA131" i="102"/>
  <c r="AB130" i="102"/>
  <c r="AA130" i="102"/>
  <c r="AB129" i="102"/>
  <c r="AA129" i="102"/>
  <c r="AB128" i="102"/>
  <c r="AA128" i="102"/>
  <c r="AB127" i="102"/>
  <c r="AA127" i="102"/>
  <c r="AB126" i="102"/>
  <c r="AA126" i="102"/>
  <c r="AB125" i="102"/>
  <c r="AA125" i="102"/>
  <c r="AB124" i="102"/>
  <c r="AA124" i="102"/>
  <c r="AB123" i="102"/>
  <c r="AA123" i="102"/>
  <c r="AB122" i="102"/>
  <c r="AA122" i="102"/>
  <c r="AB121" i="102"/>
  <c r="AA121" i="102"/>
  <c r="AB120" i="102"/>
  <c r="AA120" i="102"/>
  <c r="AB119" i="102"/>
  <c r="AA119" i="102"/>
  <c r="AB118" i="102"/>
  <c r="AA118" i="102"/>
  <c r="AB117" i="102"/>
  <c r="AA117" i="102"/>
  <c r="AB116" i="102"/>
  <c r="AA116" i="102"/>
  <c r="AB115" i="102"/>
  <c r="AA115" i="102"/>
  <c r="AB114" i="102"/>
  <c r="AA114" i="102"/>
  <c r="AA193" i="98"/>
  <c r="AH193" i="98" s="1"/>
  <c r="AA190" i="98"/>
  <c r="AH190" i="98" s="1"/>
  <c r="AB124" i="98"/>
  <c r="AA124" i="98"/>
  <c r="AB123" i="98"/>
  <c r="AA123" i="98"/>
  <c r="AB122" i="98"/>
  <c r="AA122" i="98"/>
  <c r="AB121" i="98"/>
  <c r="AA121" i="98"/>
  <c r="AB120" i="98"/>
  <c r="AA120" i="98"/>
  <c r="AB119" i="98"/>
  <c r="AA119" i="98"/>
  <c r="AB118" i="98"/>
  <c r="AA118" i="98"/>
  <c r="AB117" i="98"/>
  <c r="AA117" i="98"/>
  <c r="AB116" i="98"/>
  <c r="AA116" i="98"/>
  <c r="AB115" i="98"/>
  <c r="AA115" i="98"/>
  <c r="AB114" i="98"/>
  <c r="AA114" i="98"/>
  <c r="AB113" i="98"/>
  <c r="AA113" i="98"/>
  <c r="AB112" i="98"/>
  <c r="AA112" i="98"/>
  <c r="AB111" i="98"/>
  <c r="AA111" i="98"/>
  <c r="AB110" i="98"/>
  <c r="AA110" i="98"/>
  <c r="AB109" i="98"/>
  <c r="AA109" i="98"/>
  <c r="AB108" i="98"/>
  <c r="AA108" i="98"/>
  <c r="AB107" i="98"/>
  <c r="AA107" i="98"/>
  <c r="AB106" i="98"/>
  <c r="AA106" i="98"/>
  <c r="AB105" i="98"/>
  <c r="AA105" i="98"/>
  <c r="AB133" i="104"/>
  <c r="AA133" i="104"/>
  <c r="AB132" i="104"/>
  <c r="AA132" i="104"/>
  <c r="AB131" i="104"/>
  <c r="AA131" i="104"/>
  <c r="AB130" i="104"/>
  <c r="AA130" i="104"/>
  <c r="AB129" i="104"/>
  <c r="AA129" i="104"/>
  <c r="AH129" i="104" s="1"/>
  <c r="AB128" i="104"/>
  <c r="AA128" i="104"/>
  <c r="AB127" i="104"/>
  <c r="AA127" i="104"/>
  <c r="AB126" i="104"/>
  <c r="AA126" i="104"/>
  <c r="AB125" i="104"/>
  <c r="AA125" i="104"/>
  <c r="AB124" i="104"/>
  <c r="AA124" i="104"/>
  <c r="AB123" i="104"/>
  <c r="AA123" i="104"/>
  <c r="AH123" i="104" s="1"/>
  <c r="AB122" i="104"/>
  <c r="AA122" i="104"/>
  <c r="AB121" i="104"/>
  <c r="AA121" i="104"/>
  <c r="AH121" i="104" s="1"/>
  <c r="AB120" i="104"/>
  <c r="AA120" i="104"/>
  <c r="AH120" i="104" s="1"/>
  <c r="AB119" i="104"/>
  <c r="AA119" i="104"/>
  <c r="AH119" i="104" s="1"/>
  <c r="AB118" i="104"/>
  <c r="AA118" i="104"/>
  <c r="AB117" i="104"/>
  <c r="AA117" i="104"/>
  <c r="AB17" i="104"/>
  <c r="AA17" i="104"/>
  <c r="AB15" i="104"/>
  <c r="AA15" i="104"/>
  <c r="AH15" i="104" s="1"/>
  <c r="AC13" i="104"/>
  <c r="AB13" i="104"/>
  <c r="AA13" i="104"/>
  <c r="AB11" i="104"/>
  <c r="AA11" i="104"/>
  <c r="AB9" i="104"/>
  <c r="AA9" i="104"/>
  <c r="AB133" i="103"/>
  <c r="AA133" i="103"/>
  <c r="AB132" i="103"/>
  <c r="AA132" i="103"/>
  <c r="AB131" i="103"/>
  <c r="AA131" i="103"/>
  <c r="AB130" i="103"/>
  <c r="AA130" i="103"/>
  <c r="AB129" i="103"/>
  <c r="AA129" i="103"/>
  <c r="AB128" i="103"/>
  <c r="AA128" i="103"/>
  <c r="AB127" i="103"/>
  <c r="AA127" i="103"/>
  <c r="AB126" i="103"/>
  <c r="AA126" i="103"/>
  <c r="AB125" i="103"/>
  <c r="AA125" i="103"/>
  <c r="AH125" i="103" s="1"/>
  <c r="AB124" i="103"/>
  <c r="AA124" i="103"/>
  <c r="AB123" i="103"/>
  <c r="AA123" i="103"/>
  <c r="AB122" i="103"/>
  <c r="AA122" i="103"/>
  <c r="AB121" i="103"/>
  <c r="AA121" i="103"/>
  <c r="AB120" i="103"/>
  <c r="AA120" i="103"/>
  <c r="AH120" i="103" s="1"/>
  <c r="AB119" i="103"/>
  <c r="AA119" i="103"/>
  <c r="AH119" i="103" s="1"/>
  <c r="AB118" i="103"/>
  <c r="AA118" i="103"/>
  <c r="AB117" i="103"/>
  <c r="AA117" i="103"/>
  <c r="AB17" i="103"/>
  <c r="AA17" i="103"/>
  <c r="AB15" i="103"/>
  <c r="AA15" i="103"/>
  <c r="AH15" i="103" s="1"/>
  <c r="AC13" i="103"/>
  <c r="AB13" i="103"/>
  <c r="AA13" i="103"/>
  <c r="AB11" i="103"/>
  <c r="AA11" i="103"/>
  <c r="AB9" i="103"/>
  <c r="AA9" i="103"/>
  <c r="AB17" i="102"/>
  <c r="AA17" i="102"/>
  <c r="AB15" i="102"/>
  <c r="AA15" i="102"/>
  <c r="AC13" i="102"/>
  <c r="AB13" i="102"/>
  <c r="AA13" i="102"/>
  <c r="AB11" i="102"/>
  <c r="AA11" i="102"/>
  <c r="AB9" i="102"/>
  <c r="AA9" i="102"/>
  <c r="AB17" i="98"/>
  <c r="AA17" i="98"/>
  <c r="AB15" i="98"/>
  <c r="AA15" i="98"/>
  <c r="AC13" i="98"/>
  <c r="AB13" i="98"/>
  <c r="AA13" i="98"/>
  <c r="AB11" i="98"/>
  <c r="AA11" i="98"/>
  <c r="AB9" i="98"/>
  <c r="AA9" i="98"/>
  <c r="B102" i="86" l="1"/>
  <c r="X48" i="102"/>
  <c r="AB48" i="102" s="1"/>
  <c r="AH48" i="102" s="1"/>
  <c r="X64" i="98"/>
  <c r="AB64" i="98" s="1"/>
  <c r="AH64" i="98" s="1"/>
  <c r="X61" i="98"/>
  <c r="AB61" i="98" s="1"/>
  <c r="AH61" i="98" s="1"/>
  <c r="X69" i="102"/>
  <c r="AB69" i="102" s="1"/>
  <c r="AH69" i="102" s="1"/>
  <c r="X64" i="102"/>
  <c r="AB64" i="102" s="1"/>
  <c r="AH64" i="102" s="1"/>
  <c r="X65" i="102"/>
  <c r="AB65" i="102" s="1"/>
  <c r="AH65" i="102" s="1"/>
  <c r="AH64" i="104"/>
  <c r="X62" i="104"/>
  <c r="AB62" i="104" s="1"/>
  <c r="AH62" i="104" s="1"/>
  <c r="AH60" i="104"/>
  <c r="AH133" i="104"/>
  <c r="AH66" i="103"/>
  <c r="X57" i="102"/>
  <c r="AB57" i="102" s="1"/>
  <c r="AH57" i="102" s="1"/>
  <c r="X57" i="104"/>
  <c r="AB57" i="104" s="1"/>
  <c r="AH57" i="104" s="1"/>
  <c r="X59" i="104"/>
  <c r="AB59" i="104" s="1"/>
  <c r="AH59" i="104" s="1"/>
  <c r="X92" i="104"/>
  <c r="AB79" i="104"/>
  <c r="AH79" i="104" s="1"/>
  <c r="X49" i="103"/>
  <c r="AB49" i="103" s="1"/>
  <c r="AH49" i="103" s="1"/>
  <c r="X52" i="102"/>
  <c r="AH59" i="102"/>
  <c r="X70" i="98"/>
  <c r="AB70" i="98" s="1"/>
  <c r="AH70" i="98" s="1"/>
  <c r="X60" i="98"/>
  <c r="AB60" i="98" s="1"/>
  <c r="AH60" i="98" s="1"/>
  <c r="AH128" i="104"/>
  <c r="AH122" i="104"/>
  <c r="X49" i="104"/>
  <c r="X61" i="104"/>
  <c r="AB61" i="104" s="1"/>
  <c r="AH61" i="104" s="1"/>
  <c r="AH11" i="103"/>
  <c r="X48" i="103"/>
  <c r="AB48" i="103" s="1"/>
  <c r="AH48" i="103" s="1"/>
  <c r="AH11" i="98"/>
  <c r="X59" i="103"/>
  <c r="AB59" i="103" s="1"/>
  <c r="AH59" i="103" s="1"/>
  <c r="X60" i="103"/>
  <c r="AB60" i="103" s="1"/>
  <c r="AH60" i="103" s="1"/>
  <c r="X56" i="103"/>
  <c r="AB56" i="103" s="1"/>
  <c r="AH56" i="103" s="1"/>
  <c r="X50" i="103"/>
  <c r="AB48" i="104"/>
  <c r="AH48" i="104" s="1"/>
  <c r="X92" i="103"/>
  <c r="X92" i="102"/>
  <c r="AH120" i="102"/>
  <c r="AH107" i="98"/>
  <c r="X92" i="98"/>
  <c r="AH118" i="102"/>
  <c r="AH15" i="102"/>
  <c r="AH11" i="102"/>
  <c r="AH17" i="102"/>
  <c r="AH130" i="102"/>
  <c r="AH127" i="102"/>
  <c r="AH126" i="102"/>
  <c r="AH130" i="104"/>
  <c r="AH126" i="104"/>
  <c r="AH129" i="102"/>
  <c r="AH123" i="102"/>
  <c r="AH13" i="104"/>
  <c r="AH17" i="104"/>
  <c r="AH17" i="103"/>
  <c r="AH114" i="103"/>
  <c r="AH133" i="103"/>
  <c r="AH128" i="103"/>
  <c r="AH121" i="103"/>
  <c r="AH118" i="103"/>
  <c r="AH131" i="103"/>
  <c r="AH126" i="103"/>
  <c r="AH115" i="103"/>
  <c r="AH129" i="103"/>
  <c r="AH123" i="103"/>
  <c r="AH133" i="102"/>
  <c r="AH117" i="102"/>
  <c r="AH116" i="102"/>
  <c r="AH121" i="102"/>
  <c r="AH131" i="102"/>
  <c r="AH125" i="102"/>
  <c r="AH124" i="102"/>
  <c r="AH13" i="102"/>
  <c r="AH9" i="102"/>
  <c r="X59" i="98"/>
  <c r="AB59" i="98" s="1"/>
  <c r="AH59" i="98" s="1"/>
  <c r="X58" i="98"/>
  <c r="AB58" i="98" s="1"/>
  <c r="AH58" i="98" s="1"/>
  <c r="X57" i="98"/>
  <c r="AB57" i="98" s="1"/>
  <c r="AH57" i="98" s="1"/>
  <c r="X56" i="98"/>
  <c r="AB56" i="98" s="1"/>
  <c r="AH56" i="98" s="1"/>
  <c r="AH114" i="102"/>
  <c r="AH113" i="98"/>
  <c r="AH9" i="98"/>
  <c r="AH114" i="98"/>
  <c r="AH124" i="98"/>
  <c r="X55" i="98"/>
  <c r="AB55" i="98" s="1"/>
  <c r="AH55" i="98" s="1"/>
  <c r="X51" i="98"/>
  <c r="AB51" i="98" s="1"/>
  <c r="AH51" i="98" s="1"/>
  <c r="X50" i="98"/>
  <c r="AB50" i="98" s="1"/>
  <c r="AH50" i="98" s="1"/>
  <c r="AH123" i="98"/>
  <c r="X53" i="98"/>
  <c r="AB53" i="98" s="1"/>
  <c r="AH53" i="98" s="1"/>
  <c r="X52" i="98"/>
  <c r="AB52" i="98" s="1"/>
  <c r="AH52" i="98" s="1"/>
  <c r="AH122" i="98"/>
  <c r="AH121" i="98"/>
  <c r="AH13" i="98"/>
  <c r="AH15" i="98"/>
  <c r="AH106" i="98"/>
  <c r="AH110" i="98"/>
  <c r="X54" i="98"/>
  <c r="AB54" i="98" s="1"/>
  <c r="AH54" i="98" s="1"/>
  <c r="X65" i="98"/>
  <c r="AB65" i="98" s="1"/>
  <c r="AH65" i="98" s="1"/>
  <c r="X63" i="98"/>
  <c r="AB63" i="98" s="1"/>
  <c r="AH63" i="98" s="1"/>
  <c r="X62" i="98"/>
  <c r="AB62" i="98" s="1"/>
  <c r="AH62" i="98" s="1"/>
  <c r="X49" i="98"/>
  <c r="AB49" i="98" s="1"/>
  <c r="AH49" i="98" s="1"/>
  <c r="AH118" i="98"/>
  <c r="AH115" i="98"/>
  <c r="AH17" i="98"/>
  <c r="X48" i="98"/>
  <c r="AH116" i="98"/>
  <c r="AH109" i="98"/>
  <c r="AH119" i="98"/>
  <c r="AH119" i="102"/>
  <c r="AH132" i="102"/>
  <c r="AH116" i="103"/>
  <c r="AH117" i="104"/>
  <c r="AH117" i="103"/>
  <c r="AH132" i="103"/>
  <c r="AH13" i="103"/>
  <c r="AH130" i="103"/>
  <c r="AH122" i="103"/>
  <c r="AH124" i="103"/>
  <c r="AH127" i="103"/>
  <c r="AH128" i="102"/>
  <c r="AH115" i="102"/>
  <c r="AH122" i="102"/>
  <c r="AH105" i="98"/>
  <c r="AH120" i="98"/>
  <c r="AH117" i="98"/>
  <c r="AH112" i="98"/>
  <c r="AH108" i="98"/>
  <c r="AH111" i="98"/>
  <c r="AH131" i="104"/>
  <c r="AH116" i="104"/>
  <c r="AH124" i="104"/>
  <c r="AH118" i="104"/>
  <c r="AH132" i="104"/>
  <c r="AH114" i="104"/>
  <c r="AH115" i="104"/>
  <c r="AH127" i="104"/>
  <c r="AH125" i="104"/>
  <c r="AH9" i="104"/>
  <c r="AH11" i="104"/>
  <c r="J3" i="86"/>
  <c r="K3" i="86" s="1"/>
  <c r="L3" i="86" s="1"/>
  <c r="M3" i="86"/>
  <c r="D108" i="86" a="1"/>
  <c r="D108" i="86" s="1"/>
  <c r="D116" i="86" a="1"/>
  <c r="D116" i="86" s="1"/>
  <c r="D120" i="86" a="1"/>
  <c r="D120" i="86" s="1"/>
  <c r="D103" i="86" a="1"/>
  <c r="D103" i="86" s="1"/>
  <c r="D106" i="86" a="1"/>
  <c r="D106" i="86" s="1"/>
  <c r="D109" i="86" a="1"/>
  <c r="D109" i="86" s="1"/>
  <c r="D111" i="86" a="1"/>
  <c r="D111" i="86" s="1"/>
  <c r="D114" i="86" a="1"/>
  <c r="D114" i="86" s="1"/>
  <c r="D118" i="86" a="1"/>
  <c r="D118" i="86" s="1"/>
  <c r="D105" i="86" a="1"/>
  <c r="D105" i="86" s="1"/>
  <c r="D110" i="86" a="1"/>
  <c r="D110" i="86" s="1"/>
  <c r="D113" i="86" a="1"/>
  <c r="D113" i="86" s="1"/>
  <c r="D115" i="86" a="1"/>
  <c r="D115" i="86" s="1"/>
  <c r="D121" i="86" a="1"/>
  <c r="D121" i="86" s="1"/>
  <c r="D104" i="86" a="1"/>
  <c r="D104" i="86" s="1"/>
  <c r="F112" i="86" s="1"/>
  <c r="D107" i="86" a="1"/>
  <c r="D107" i="86" s="1"/>
  <c r="D112" i="86" a="1"/>
  <c r="D112" i="86" s="1"/>
  <c r="D117" i="86" a="1"/>
  <c r="D117" i="86" s="1"/>
  <c r="D119" i="86" a="1"/>
  <c r="D119" i="86" s="1"/>
  <c r="AH9" i="103"/>
  <c r="D127" i="86" l="1" a="1"/>
  <c r="D127" i="86" s="1"/>
  <c r="D126" i="86" a="1"/>
  <c r="D126" i="86" s="1"/>
  <c r="D125" i="86" a="1"/>
  <c r="D125" i="86" s="1"/>
  <c r="D124" i="86" a="1"/>
  <c r="D124" i="86" s="1"/>
  <c r="D123" i="86" a="1"/>
  <c r="D123" i="86" s="1"/>
  <c r="D128" i="86" a="1"/>
  <c r="D128" i="86" s="1"/>
  <c r="D122" i="86" a="1"/>
  <c r="D122" i="86" s="1"/>
  <c r="AB52" i="102"/>
  <c r="AH52" i="102" s="1"/>
  <c r="X75" i="102"/>
  <c r="P171" i="102" s="1"/>
  <c r="S171" i="102" s="1"/>
  <c r="AB48" i="98"/>
  <c r="AH48" i="98" s="1"/>
  <c r="AI1" i="98" s="1"/>
  <c r="X75" i="98"/>
  <c r="X97" i="98" s="1"/>
  <c r="AB49" i="104"/>
  <c r="AH49" i="104" s="1"/>
  <c r="AI1" i="104" s="1"/>
  <c r="AB50" i="103"/>
  <c r="AH50" i="103" s="1"/>
  <c r="AI1" i="103" s="1"/>
  <c r="AI1" i="102"/>
  <c r="N5" i="86"/>
  <c r="N7" i="86"/>
  <c r="N21" i="86"/>
  <c r="N6" i="86"/>
  <c r="N8" i="86"/>
  <c r="N9" i="86"/>
  <c r="N11" i="86"/>
  <c r="N12" i="86"/>
  <c r="N13" i="86"/>
  <c r="N14" i="86"/>
  <c r="N15" i="86"/>
  <c r="N16" i="86"/>
  <c r="N17" i="86"/>
  <c r="N18" i="86"/>
  <c r="N19" i="86"/>
  <c r="N23" i="86"/>
  <c r="N10" i="86"/>
  <c r="N4" i="86"/>
  <c r="N3" i="86"/>
  <c r="N22" i="86"/>
  <c r="N29" i="86"/>
  <c r="N20" i="86"/>
  <c r="N24" i="86"/>
  <c r="A117" i="98"/>
  <c r="A107" i="98"/>
  <c r="A119" i="98"/>
  <c r="A123" i="98"/>
  <c r="A115" i="98"/>
  <c r="A110" i="98"/>
  <c r="A122" i="98"/>
  <c r="A116" i="98"/>
  <c r="A111" i="98"/>
  <c r="A121" i="98"/>
  <c r="A114" i="98"/>
  <c r="A109" i="98"/>
  <c r="A124" i="98"/>
  <c r="A112" i="98"/>
  <c r="A118" i="98"/>
  <c r="A106" i="98"/>
  <c r="A120" i="98"/>
  <c r="A113" i="98"/>
  <c r="A108" i="98"/>
  <c r="A105" i="98"/>
  <c r="L48" i="103" l="1"/>
  <c r="A48" i="103"/>
  <c r="T244" i="104"/>
  <c r="T3" i="104"/>
  <c r="T246" i="102"/>
  <c r="T3" i="102"/>
  <c r="T196" i="98"/>
  <c r="T3" i="98"/>
  <c r="T243" i="103"/>
  <c r="T3" i="103"/>
  <c r="P236" i="104" l="1"/>
  <c r="W2" i="104"/>
  <c r="O2" i="104"/>
  <c r="P235" i="103"/>
  <c r="W2" i="103"/>
  <c r="O2" i="103"/>
  <c r="Q173" i="102"/>
  <c r="U173" i="102" s="1"/>
  <c r="J172" i="102"/>
  <c r="Q171" i="102"/>
  <c r="W2" i="102"/>
  <c r="O2" i="102"/>
  <c r="U171" i="102" l="1"/>
  <c r="W2" i="98" l="1"/>
  <c r="E10" i="101" l="1"/>
  <c r="T162" i="103" l="1"/>
  <c r="M161" i="103"/>
  <c r="O2" i="98" l="1"/>
  <c r="G113" i="86" l="1"/>
  <c r="H100" i="86"/>
  <c r="R83" i="86"/>
  <c r="Q83" i="86"/>
  <c r="P83" i="86"/>
  <c r="O83" i="86"/>
  <c r="N83" i="86"/>
  <c r="M83" i="86"/>
  <c r="L83" i="86"/>
  <c r="K83" i="86"/>
  <c r="J83" i="86"/>
  <c r="I83" i="86"/>
  <c r="H83" i="86"/>
  <c r="G83" i="86"/>
  <c r="F83" i="86"/>
  <c r="E83" i="86"/>
  <c r="D83" i="86"/>
  <c r="F28" i="86"/>
  <c r="G28" i="86" s="1"/>
  <c r="H28" i="86" s="1"/>
  <c r="I28" i="86" s="1"/>
  <c r="N53" i="86"/>
  <c r="P188" i="98"/>
  <c r="M28" i="86" l="1"/>
  <c r="J28" i="86"/>
  <c r="K28" i="86" s="1"/>
  <c r="L28" i="86" s="1"/>
  <c r="H113" i="86"/>
  <c r="G112" i="86"/>
  <c r="I100" i="86"/>
  <c r="H101" i="86"/>
  <c r="W171" i="102"/>
  <c r="N41" i="86"/>
  <c r="F101" i="86"/>
  <c r="N45" i="86"/>
  <c r="N37" i="86"/>
  <c r="N54" i="86"/>
  <c r="N33" i="86"/>
  <c r="N49" i="86"/>
  <c r="N30" i="86"/>
  <c r="N34" i="86"/>
  <c r="N38" i="86"/>
  <c r="N42" i="86"/>
  <c r="N46" i="86"/>
  <c r="N50" i="86"/>
  <c r="N31" i="86"/>
  <c r="N35" i="86"/>
  <c r="N39" i="86"/>
  <c r="N43" i="86"/>
  <c r="N47" i="86"/>
  <c r="N51" i="86"/>
  <c r="N32" i="86"/>
  <c r="N36" i="86"/>
  <c r="N40" i="86"/>
  <c r="N44" i="86"/>
  <c r="N48" i="86"/>
  <c r="L59" i="98" l="1"/>
  <c r="A59" i="98"/>
  <c r="L67" i="98"/>
  <c r="A67" i="98"/>
  <c r="L48" i="98"/>
  <c r="L48" i="102"/>
  <c r="A48" i="102"/>
  <c r="L50" i="103"/>
  <c r="A50" i="103"/>
  <c r="A49" i="103"/>
  <c r="L49" i="103"/>
  <c r="L57" i="98"/>
  <c r="A57" i="98"/>
  <c r="A56" i="98"/>
  <c r="L56" i="98"/>
  <c r="A55" i="98"/>
  <c r="L55" i="98"/>
  <c r="L54" i="98"/>
  <c r="A54" i="98"/>
  <c r="L53" i="98"/>
  <c r="A53" i="98"/>
  <c r="A52" i="98"/>
  <c r="L52" i="98"/>
  <c r="A51" i="98"/>
  <c r="L51" i="98"/>
  <c r="L49" i="98"/>
  <c r="L50" i="98"/>
  <c r="A50" i="98"/>
  <c r="A49" i="98"/>
  <c r="G101" i="86"/>
  <c r="A48" i="98"/>
  <c r="H112" i="86"/>
  <c r="I113" i="86"/>
  <c r="I101" i="86"/>
  <c r="J100" i="86"/>
  <c r="I112" i="86" l="1"/>
  <c r="J113" i="86"/>
  <c r="J101" i="86"/>
  <c r="K100" i="86"/>
  <c r="J112" i="86" l="1"/>
  <c r="K113" i="86"/>
  <c r="K101" i="86"/>
  <c r="L100" i="86"/>
  <c r="K112" i="86" l="1"/>
  <c r="L113" i="86"/>
  <c r="L101" i="86"/>
  <c r="M100" i="86"/>
  <c r="L112" i="86" l="1"/>
  <c r="M113" i="86"/>
  <c r="M101" i="86"/>
  <c r="N100" i="86"/>
  <c r="M112" i="86" l="1"/>
  <c r="N113" i="86"/>
  <c r="N101" i="86"/>
  <c r="O100" i="86"/>
  <c r="N112" i="86" l="1"/>
  <c r="O113" i="86"/>
  <c r="O101" i="86"/>
  <c r="P100" i="86"/>
  <c r="O112" i="86" l="1"/>
  <c r="P113" i="86"/>
  <c r="P101" i="86"/>
  <c r="Q100" i="86"/>
  <c r="P112" i="86" l="1"/>
  <c r="Q113" i="86"/>
  <c r="Q101" i="86"/>
  <c r="R100" i="86"/>
  <c r="Q112" i="86" l="1"/>
  <c r="R113" i="86"/>
  <c r="R101" i="86"/>
  <c r="S100" i="86"/>
  <c r="R112" i="86" l="1"/>
  <c r="S113" i="86"/>
  <c r="S101" i="86"/>
  <c r="T100" i="86"/>
  <c r="S112" i="86" l="1"/>
  <c r="T113" i="86"/>
  <c r="T101" i="86"/>
  <c r="U100" i="86"/>
  <c r="T112" i="86" l="1"/>
  <c r="U113" i="86"/>
  <c r="U101" i="86"/>
  <c r="V100" i="86"/>
  <c r="U112" i="86" l="1"/>
  <c r="V113" i="86"/>
  <c r="V101" i="86"/>
  <c r="W100" i="86"/>
  <c r="V112" i="86" l="1"/>
  <c r="W113" i="86"/>
  <c r="W101" i="86"/>
  <c r="X100" i="86"/>
  <c r="W112" i="86" l="1"/>
  <c r="X113" i="86"/>
  <c r="X101" i="86"/>
  <c r="Y100" i="86"/>
  <c r="X112" i="86" l="1"/>
  <c r="Y113" i="86"/>
  <c r="Z113" i="86" s="1"/>
  <c r="Y101" i="86"/>
  <c r="Z100" i="86"/>
  <c r="Z112" i="86" l="1"/>
  <c r="AA113" i="86"/>
  <c r="Y112" i="86"/>
  <c r="Z101" i="86"/>
  <c r="AA100" i="86"/>
  <c r="AA112" i="86" l="1"/>
  <c r="AB113" i="86"/>
  <c r="AA101" i="86"/>
  <c r="AB100" i="86"/>
  <c r="AB112" i="86" l="1"/>
  <c r="AC113" i="86"/>
  <c r="AB101" i="86"/>
  <c r="AC100" i="86"/>
  <c r="AC112" i="86" l="1"/>
  <c r="AD113" i="86"/>
  <c r="AC101" i="86"/>
  <c r="AD100" i="86"/>
  <c r="AD101" i="86" s="1"/>
  <c r="F115" i="86" s="1"/>
  <c r="AD112" i="86" l="1"/>
  <c r="AE113" i="86"/>
  <c r="AE112" i="86" s="1"/>
  <c r="AC116" i="86"/>
  <c r="AC117" i="86"/>
  <c r="AC122" i="86"/>
  <c r="AC121" i="86"/>
  <c r="AC123" i="86"/>
  <c r="AC115" i="86"/>
  <c r="AC118" i="86"/>
  <c r="AC120" i="86"/>
  <c r="AC119" i="86"/>
  <c r="AB120" i="86"/>
  <c r="AB119" i="86"/>
  <c r="AB115" i="86"/>
  <c r="AB116" i="86"/>
  <c r="AB121" i="86"/>
  <c r="AB118" i="86"/>
  <c r="AB123" i="86"/>
  <c r="AB117" i="86"/>
  <c r="AB122" i="86"/>
  <c r="AA118" i="86"/>
  <c r="AA115" i="86"/>
  <c r="AA117" i="86"/>
  <c r="AA119" i="86"/>
  <c r="AA116" i="86"/>
  <c r="AA121" i="86"/>
  <c r="AA120" i="86"/>
  <c r="AA122" i="86"/>
  <c r="AA123" i="86"/>
  <c r="Z117" i="86"/>
  <c r="Z121" i="86"/>
  <c r="Z119" i="86"/>
  <c r="Z115" i="86"/>
  <c r="Z123" i="86"/>
  <c r="Z122" i="86"/>
  <c r="Z120" i="86"/>
  <c r="Z118" i="86"/>
  <c r="Z116" i="86"/>
  <c r="H123" i="86"/>
  <c r="H120" i="86"/>
  <c r="H119" i="86"/>
  <c r="H121" i="86"/>
  <c r="H118" i="86"/>
  <c r="H116" i="86"/>
  <c r="H122" i="86"/>
  <c r="H117" i="86"/>
  <c r="H115" i="86"/>
  <c r="W120" i="86"/>
  <c r="W119" i="86"/>
  <c r="W115" i="86"/>
  <c r="W121" i="86"/>
  <c r="W122" i="86"/>
  <c r="W123" i="86"/>
  <c r="W118" i="86"/>
  <c r="W117" i="86"/>
  <c r="W116" i="86"/>
  <c r="V122" i="86"/>
  <c r="V116" i="86"/>
  <c r="V118" i="86"/>
  <c r="V123" i="86"/>
  <c r="V121" i="86"/>
  <c r="V117" i="86"/>
  <c r="V115" i="86"/>
  <c r="V120" i="86"/>
  <c r="V119" i="86"/>
  <c r="U116" i="86"/>
  <c r="U120" i="86"/>
  <c r="U117" i="86"/>
  <c r="U118" i="86"/>
  <c r="U122" i="86"/>
  <c r="U115" i="86"/>
  <c r="U119" i="86"/>
  <c r="U123" i="86"/>
  <c r="U121" i="86"/>
  <c r="T116" i="86"/>
  <c r="T122" i="86"/>
  <c r="T123" i="86"/>
  <c r="T118" i="86"/>
  <c r="T121" i="86"/>
  <c r="T115" i="86"/>
  <c r="T117" i="86"/>
  <c r="T119" i="86"/>
  <c r="T120" i="86"/>
  <c r="S120" i="86"/>
  <c r="S115" i="86"/>
  <c r="S118" i="86"/>
  <c r="S116" i="86"/>
  <c r="S121" i="86"/>
  <c r="S117" i="86"/>
  <c r="S123" i="86"/>
  <c r="S119" i="86"/>
  <c r="S122" i="86"/>
  <c r="R121" i="86"/>
  <c r="R115" i="86"/>
  <c r="R118" i="86"/>
  <c r="R122" i="86"/>
  <c r="R120" i="86"/>
  <c r="R116" i="86"/>
  <c r="R117" i="86"/>
  <c r="R123" i="86"/>
  <c r="R119" i="86"/>
  <c r="Q118" i="86"/>
  <c r="Q119" i="86"/>
  <c r="Q115" i="86"/>
  <c r="Q117" i="86"/>
  <c r="Q116" i="86"/>
  <c r="Q123" i="86"/>
  <c r="Q120" i="86"/>
  <c r="Q122" i="86"/>
  <c r="Q121" i="86"/>
  <c r="P123" i="86"/>
  <c r="P118" i="86"/>
  <c r="P119" i="86"/>
  <c r="P121" i="86"/>
  <c r="P115" i="86"/>
  <c r="P117" i="86"/>
  <c r="P122" i="86"/>
  <c r="P120" i="86"/>
  <c r="P116" i="86"/>
  <c r="O119" i="86"/>
  <c r="O120" i="86"/>
  <c r="O123" i="86"/>
  <c r="O115" i="86"/>
  <c r="O117" i="86"/>
  <c r="O122" i="86"/>
  <c r="O116" i="86"/>
  <c r="O118" i="86"/>
  <c r="O121" i="86"/>
  <c r="N122" i="86"/>
  <c r="N115" i="86"/>
  <c r="N121" i="86"/>
  <c r="N116" i="86"/>
  <c r="N120" i="86"/>
  <c r="N119" i="86"/>
  <c r="N123" i="86"/>
  <c r="N117" i="86"/>
  <c r="N118" i="86"/>
  <c r="M123" i="86"/>
  <c r="M116" i="86"/>
  <c r="M118" i="86"/>
  <c r="M119" i="86"/>
  <c r="M115" i="86"/>
  <c r="M121" i="86"/>
  <c r="M120" i="86"/>
  <c r="M117" i="86"/>
  <c r="M122" i="86"/>
  <c r="L118" i="86"/>
  <c r="L115" i="86"/>
  <c r="L117" i="86"/>
  <c r="L120" i="86"/>
  <c r="L116" i="86"/>
  <c r="L121" i="86"/>
  <c r="L123" i="86"/>
  <c r="L119" i="86"/>
  <c r="L122" i="86"/>
  <c r="K118" i="86"/>
  <c r="K122" i="86"/>
  <c r="K121" i="86"/>
  <c r="K116" i="86"/>
  <c r="K123" i="86"/>
  <c r="K119" i="86"/>
  <c r="K115" i="86"/>
  <c r="K117" i="86"/>
  <c r="K120" i="86"/>
  <c r="J121" i="86"/>
  <c r="J122" i="86"/>
  <c r="J115" i="86"/>
  <c r="J118" i="86"/>
  <c r="J116" i="86"/>
  <c r="J123" i="86"/>
  <c r="I115" i="86"/>
  <c r="J119" i="86"/>
  <c r="J117" i="86"/>
  <c r="J120" i="86"/>
  <c r="I120" i="86"/>
  <c r="I116" i="86"/>
  <c r="I119" i="86"/>
  <c r="I123" i="86"/>
  <c r="I121" i="86"/>
  <c r="I118" i="86"/>
  <c r="I122" i="86"/>
  <c r="I117" i="86"/>
  <c r="G123" i="86"/>
  <c r="F121" i="86"/>
  <c r="F117" i="86"/>
  <c r="F118" i="86"/>
  <c r="F119" i="86"/>
  <c r="G116" i="86"/>
  <c r="G121" i="86"/>
  <c r="G120" i="86"/>
  <c r="G118" i="86"/>
  <c r="G122" i="86"/>
  <c r="F122" i="86"/>
  <c r="F120" i="86"/>
  <c r="G115" i="86"/>
  <c r="F123" i="86"/>
  <c r="G117" i="86"/>
  <c r="G119" i="86"/>
  <c r="F116" i="86"/>
  <c r="Y115" i="86"/>
  <c r="Y122" i="86"/>
  <c r="Y123" i="86"/>
  <c r="Y121" i="86"/>
  <c r="Y119" i="86"/>
  <c r="Y117" i="86"/>
  <c r="Y118" i="86"/>
  <c r="Y116" i="86"/>
  <c r="Y120" i="86"/>
  <c r="X117" i="86"/>
  <c r="X116" i="86"/>
  <c r="X121" i="86"/>
  <c r="X120" i="86"/>
  <c r="X115" i="86"/>
  <c r="X122" i="86"/>
  <c r="X123" i="86"/>
  <c r="X118" i="86"/>
  <c r="X119" i="86"/>
  <c r="AD115" i="86" l="1"/>
  <c r="AD123" i="86"/>
  <c r="AD116" i="86"/>
  <c r="AD118" i="86"/>
  <c r="AD122" i="86"/>
  <c r="AD120" i="86"/>
  <c r="AD117" i="86"/>
  <c r="AD119" i="86"/>
  <c r="AD121" i="86"/>
  <c r="AE118" i="86"/>
  <c r="AE116" i="86"/>
  <c r="AE123" i="86"/>
  <c r="AE121" i="86"/>
  <c r="AE117" i="86"/>
  <c r="AE115" i="86"/>
  <c r="AE119" i="86"/>
  <c r="AE120" i="86"/>
  <c r="AE122" i="86"/>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<sst xmlns="http://schemas.openxmlformats.org/spreadsheetml/2006/main" count="1496" uniqueCount="448">
  <si>
    <t>     </t>
  </si>
  <si>
    <t>Kontaktperson</t>
  </si>
  <si>
    <t>Telefon</t>
  </si>
  <si>
    <t>E-post</t>
  </si>
  <si>
    <t>Adress</t>
  </si>
  <si>
    <t>Postnummer</t>
  </si>
  <si>
    <t>Myndighet/Organisation (namn)</t>
  </si>
  <si>
    <t>Postadress</t>
  </si>
  <si>
    <t>Fax</t>
  </si>
  <si>
    <t>UKey</t>
  </si>
  <si>
    <t>pkey</t>
  </si>
  <si>
    <t>Wkey</t>
  </si>
  <si>
    <t>YColor</t>
  </si>
  <si>
    <t xml:space="preserve"> </t>
  </si>
  <si>
    <t>204, 255, 255</t>
  </si>
  <si>
    <t>150, 150, 150</t>
  </si>
  <si>
    <t>RGB</t>
  </si>
  <si>
    <t>204, 255, 204</t>
  </si>
  <si>
    <t>250, 191, 143</t>
  </si>
  <si>
    <t>Juridiskt Namn</t>
  </si>
  <si>
    <t xml:space="preserve">Förvaltningens avtalsnummer </t>
  </si>
  <si>
    <t xml:space="preserve">Kontaktperson </t>
  </si>
  <si>
    <t>Organisations-nummer</t>
  </si>
  <si>
    <t>E-post kontaktperson</t>
  </si>
  <si>
    <t>Befattning Kontaktperson</t>
  </si>
  <si>
    <t>Hemsida</t>
  </si>
  <si>
    <t>E-post Gruppbrevlåda</t>
  </si>
  <si>
    <t>Telefon Växel</t>
  </si>
  <si>
    <t>Telefon kundtjänst</t>
  </si>
  <si>
    <t>Uppgifter om Ramavtalsleverantören</t>
  </si>
  <si>
    <t>Ramavtalsleverantörens namn</t>
  </si>
  <si>
    <t>Organisationsnummer</t>
  </si>
  <si>
    <t>Offertnummer el likn för detta avropssvar</t>
  </si>
  <si>
    <t>Avropssvar lämnas Ja/Nej</t>
  </si>
  <si>
    <t>Kravuppfyllnad</t>
  </si>
  <si>
    <t>Övrig information</t>
  </si>
  <si>
    <t>Ange övriga specifika förutsättningar (tex ev budgetrestriktioner), förhållanden eller önskemål som kan vara viktiga för leverantören och som inte framgår på annan plats i dokumentet.</t>
  </si>
  <si>
    <t>Underskrift</t>
  </si>
  <si>
    <t>Ort, datum</t>
  </si>
  <si>
    <t>Namn, befattning (behörig företrädare för leverantören)</t>
  </si>
  <si>
    <t>Eventuella bilagor till kontraktet</t>
  </si>
  <si>
    <t>Org.nr.</t>
  </si>
  <si>
    <t>Leverantör</t>
  </si>
  <si>
    <t>Avropande organisation</t>
  </si>
  <si>
    <t>Innehåller leverantörens avropssvar uppgifter som inte efterfrågats i avropsblanketten är dessa uppgifter giltiga endast om en skriftlig överenskommelse träffas särskilt angående detta. Hänvisning till leverantörens egna allmänna villkor eller motsvarande är endast giltiga om en särskild överenskommelse avseende detta tecknas.</t>
  </si>
  <si>
    <t>Leveransens omfattning och villkor framgår av Kontraktet med tillhörande bilagor samt Ramavtalet. Om handlingarna innehåller motstridiga uppgifter ska handlingarna gälla i nedan nämnd ordning om inte omständigheterna uppenbarligen föranleder annat.</t>
  </si>
  <si>
    <t>Kontraktets omfattning</t>
  </si>
  <si>
    <t>Kontrakt</t>
  </si>
  <si>
    <t>Summa kriterievikt:</t>
  </si>
  <si>
    <t>(ska alltid summera till 100 %)</t>
  </si>
  <si>
    <t>Sista dag för avropssvar</t>
  </si>
  <si>
    <t>Avropssvarets giltighetstid</t>
  </si>
  <si>
    <t>Leverantörens svar</t>
  </si>
  <si>
    <t>Namn, befattning 
(behörig företrädare för avropande organisation)</t>
  </si>
  <si>
    <t>Namn, befattning 
(behörig företrädare för leverantören)</t>
  </si>
  <si>
    <t>Avdelning, enhet etc</t>
  </si>
  <si>
    <t>Ort</t>
  </si>
  <si>
    <t>Välj Juridiskt Namn 2</t>
  </si>
  <si>
    <t>Förvaltningens avtalsnummer  2</t>
  </si>
  <si>
    <t>Organisations-nummer 2</t>
  </si>
  <si>
    <t>Adress 2</t>
  </si>
  <si>
    <t>Postnummer 2</t>
  </si>
  <si>
    <t>Postadress 2</t>
  </si>
  <si>
    <t>Telefon Växel 2</t>
  </si>
  <si>
    <t>Telefon kundtjänst 2</t>
  </si>
  <si>
    <t>Hemsida 2</t>
  </si>
  <si>
    <t>Kontaktperson  2</t>
  </si>
  <si>
    <t>Telefon 2</t>
  </si>
  <si>
    <t>E-post kontaktperson 2</t>
  </si>
  <si>
    <t>Befattning Kontaktperson 2</t>
  </si>
  <si>
    <t>Fax 2</t>
  </si>
  <si>
    <t>E-post Gruppbrevlåda 2</t>
  </si>
  <si>
    <t>Uppgifter om avropande organisation</t>
  </si>
  <si>
    <t>Avropsförfrågan</t>
  </si>
  <si>
    <t>Avropssvar</t>
  </si>
  <si>
    <t>Beskrivning av hur leverantören uppfyller kravet eller referera till bilaga</t>
  </si>
  <si>
    <t>Tilldelningskriterier</t>
  </si>
  <si>
    <t>Multiregionalt</t>
  </si>
  <si>
    <t>Blekinge län</t>
  </si>
  <si>
    <t>Dalarnas län</t>
  </si>
  <si>
    <t>Gotlands län</t>
  </si>
  <si>
    <t>Gävleborgs län</t>
  </si>
  <si>
    <t>Hallands län</t>
  </si>
  <si>
    <t>Jämtlands län</t>
  </si>
  <si>
    <t>Jönköpings län</t>
  </si>
  <si>
    <t>Kalmars län</t>
  </si>
  <si>
    <t>Kronobergs län</t>
  </si>
  <si>
    <t>Skånes län</t>
  </si>
  <si>
    <t>Stockholms län</t>
  </si>
  <si>
    <t>Södermanlands län</t>
  </si>
  <si>
    <t>Uppsala län</t>
  </si>
  <si>
    <t>Värmlands län</t>
  </si>
  <si>
    <t>Västerbottens län</t>
  </si>
  <si>
    <t>Västernorrlands län</t>
  </si>
  <si>
    <t>Västmanlands län</t>
  </si>
  <si>
    <t>Västra Götalands län</t>
  </si>
  <si>
    <t>Örebro län</t>
  </si>
  <si>
    <t>Östergötlands lön</t>
  </si>
  <si>
    <t>Norrbottens län</t>
  </si>
  <si>
    <t>Region</t>
  </si>
  <si>
    <t>01.</t>
  </si>
  <si>
    <t>02.</t>
  </si>
  <si>
    <t>03.</t>
  </si>
  <si>
    <t>04.</t>
  </si>
  <si>
    <t>05.</t>
  </si>
  <si>
    <t>07.</t>
  </si>
  <si>
    <t>06.</t>
  </si>
  <si>
    <t>08.</t>
  </si>
  <si>
    <t>09.</t>
  </si>
  <si>
    <t>10.</t>
  </si>
  <si>
    <t>E-post för frågor (om annan än ovan)</t>
  </si>
  <si>
    <t>Viktning %</t>
  </si>
  <si>
    <t>Lägsta inkomna totalpris</t>
  </si>
  <si>
    <t>Erhållen poäng för totalpris</t>
  </si>
  <si>
    <t>Viktade poäng per kriterium</t>
  </si>
  <si>
    <t>Viktning</t>
  </si>
  <si>
    <t>20.</t>
  </si>
  <si>
    <t xml:space="preserve">Totalt pris (utvärderas): </t>
  </si>
  <si>
    <t>Fyll i det gula fältet efter att samtliga avropssvar inkommit!</t>
  </si>
  <si>
    <t>Pris</t>
  </si>
  <si>
    <t>Poängsumma för uppfyllda bör-krav</t>
  </si>
  <si>
    <t>Leveranstid</t>
  </si>
  <si>
    <t>Instruktion till avropande organisation: 
Spara ned blanketten på din dator.
Gulmarkerade rutor fylls i av avropare innan blanketten skickas.
Blanketten skickas med e-post till antagna leverantörer inom aktuellt avropsområde.
Se vidare "Vägledning vid avrop".</t>
  </si>
  <si>
    <t>Utvärderingskrav 
(bör-krav)</t>
  </si>
  <si>
    <r>
      <t xml:space="preserve">OBS! Spara </t>
    </r>
    <r>
      <rPr>
        <b/>
        <i/>
        <u/>
        <sz val="11"/>
        <rFont val="Arial"/>
        <family val="2"/>
      </rPr>
      <t>inte</t>
    </r>
    <r>
      <rPr>
        <b/>
        <i/>
        <sz val="11"/>
        <rFont val="Arial"/>
        <family val="2"/>
      </rPr>
      <t xml:space="preserve"> blanketten i PDF-format. Då kan inte leverantörerna fylla i den. Lås blanketten med "låsknappen" nedan innan ni skickar blanketten till leverantörerna.</t>
    </r>
  </si>
  <si>
    <t>Välj krav</t>
  </si>
  <si>
    <t>Timmar</t>
  </si>
  <si>
    <t>Totalpris</t>
  </si>
  <si>
    <t>Sammanställning för detta avropssvar</t>
  </si>
  <si>
    <t>Summa utvärderingskostnad för detta avropssvar</t>
  </si>
  <si>
    <t xml:space="preserve">Prisavdrag för uppfyllda bör-krav. </t>
  </si>
  <si>
    <t>Ange kriterievikt för pris respektive bör-krav i tabellen nedan</t>
  </si>
  <si>
    <t xml:space="preserve">Priset jämförs mellan avropssvaren. Poäng för uppfyllda bör-krav jämförs med möjlig maxpoäng. </t>
  </si>
  <si>
    <t>Avropande organisations beskrivning av den utvärderingsmodell som kommer att tillämpas (eller hänvisning till bilaga)</t>
  </si>
  <si>
    <t xml:space="preserve">Precisera krav i fritext eller hänvisa till bilaga
</t>
  </si>
  <si>
    <t>Referens/diarienr för avropet</t>
  </si>
  <si>
    <t>Bilagor från leverantören</t>
  </si>
  <si>
    <t>Specificera ev. bilagor som medföljer detta avropssvar</t>
  </si>
  <si>
    <t>Specificera ev. bilagor som medföljer denna avropsförfrågan</t>
  </si>
  <si>
    <t>Tbl krav</t>
  </si>
  <si>
    <t>Krav 1</t>
  </si>
  <si>
    <t>Krav 2</t>
  </si>
  <si>
    <t>Krav 3</t>
  </si>
  <si>
    <t>Krav 4</t>
  </si>
  <si>
    <t>Krav 5</t>
  </si>
  <si>
    <t>Krav 6</t>
  </si>
  <si>
    <t>Se bilaga</t>
  </si>
  <si>
    <t>TblDelområde</t>
  </si>
  <si>
    <t>TblEnhet</t>
  </si>
  <si>
    <t>TblLeverantörer</t>
  </si>
  <si>
    <t>ResOpt</t>
  </si>
  <si>
    <t>ResVarTja</t>
  </si>
  <si>
    <t>LockStatus</t>
  </si>
  <si>
    <t xml:space="preserve">Utvärdering av det totala sammanräknade priset: </t>
  </si>
  <si>
    <t>Slutlig poängsumma för detta avropssvar
(utvärderas)</t>
  </si>
  <si>
    <t>255, 255, 153</t>
  </si>
  <si>
    <t>Ut1</t>
  </si>
  <si>
    <t>Ut2</t>
  </si>
  <si>
    <t>Ut3</t>
  </si>
  <si>
    <t>Steg 1 - Administrativa uppgifter</t>
  </si>
  <si>
    <t>2. Kontrakt med bilagor, inkl. Allmänna villkor</t>
  </si>
  <si>
    <t>3. Eventuellt kompletterande Avropsförfrågan</t>
  </si>
  <si>
    <t xml:space="preserve">4. Avropsförfrågan med bilagor </t>
  </si>
  <si>
    <t>6. Avropssvar med bilagor</t>
  </si>
  <si>
    <t>1. Skriftliga ändringar och tillägg till Kontrakt</t>
  </si>
  <si>
    <t>5. Eventuella tillåtna kompletteringar av Avropssvar</t>
  </si>
  <si>
    <t>OBS! Ej detsamma som kontraktssumma</t>
  </si>
  <si>
    <t>Leveransvillkor (framgår av ramavtalets allmänna villkor)</t>
  </si>
  <si>
    <t>Steg 3 - Grund för tilldelning av kontrakt</t>
  </si>
  <si>
    <t>Steg 4 - Kravspecifikation</t>
  </si>
  <si>
    <r>
      <t xml:space="preserve">Underskriften avser ett kontraktstecknande. Efter undertecknande av bägge parter utgör denna blankett tillsammans med </t>
    </r>
    <r>
      <rPr>
        <i/>
        <sz val="10"/>
        <rFont val="Arial"/>
        <family val="2"/>
      </rPr>
      <t>ramavtalets villkor</t>
    </r>
    <r>
      <rPr>
        <sz val="10"/>
        <rFont val="Arial"/>
        <family val="2"/>
      </rPr>
      <t xml:space="preserve"> enligt ovan ett kontrakt mellan parterna.
</t>
    </r>
    <r>
      <rPr>
        <b/>
        <sz val="10"/>
        <rFont val="Arial"/>
        <family val="2"/>
      </rPr>
      <t>Detta kontrakt har upprättats i två exemplar varav parterna tagit var sitt.</t>
    </r>
  </si>
  <si>
    <t>Uppfyller kravet?</t>
  </si>
  <si>
    <t/>
  </si>
  <si>
    <t>Ange ev adress för uppdraget/uppdragen</t>
  </si>
  <si>
    <t xml:space="preserve">Utvärdering av ställda bör-krav på avropade tjänster: </t>
  </si>
  <si>
    <t>Det erhållna prisavdraget för uppfyllda utvärderingskrav (bör-krav) dras ifrån det totala priset för avropade tjänster. Resultatet blir en utvärderingskostnad som ligger till grund för tilldelningsbeslutet.</t>
  </si>
  <si>
    <t>11.</t>
  </si>
  <si>
    <t>12.</t>
  </si>
  <si>
    <t>13.</t>
  </si>
  <si>
    <t>14.</t>
  </si>
  <si>
    <t>15.</t>
  </si>
  <si>
    <t>16.</t>
  </si>
  <si>
    <t>17.</t>
  </si>
  <si>
    <t>18.</t>
  </si>
  <si>
    <t>19.</t>
  </si>
  <si>
    <t>TblSpecTjnstr</t>
  </si>
  <si>
    <t>TblKrv2</t>
  </si>
  <si>
    <t>TblKrvRes1</t>
  </si>
  <si>
    <t>TblKrvRes2</t>
  </si>
  <si>
    <t>TblKrvRes3</t>
  </si>
  <si>
    <t>TblKrvRes4</t>
  </si>
  <si>
    <t>TblKrvRes5</t>
  </si>
  <si>
    <t>TblKrvRes6</t>
  </si>
  <si>
    <t>TblKrvRes7</t>
  </si>
  <si>
    <t>TblKrvRes8</t>
  </si>
  <si>
    <t>TblKrvRes9</t>
  </si>
  <si>
    <t>Ev. precisering av leveransvillkor</t>
  </si>
  <si>
    <t>Förvaltning21</t>
  </si>
  <si>
    <t>Delområde 1</t>
  </si>
  <si>
    <t>Välj delområde</t>
  </si>
  <si>
    <t>Styck</t>
  </si>
  <si>
    <t>TblKrvRes10</t>
  </si>
  <si>
    <t>TblKrvRes11</t>
  </si>
  <si>
    <t>TblKrvRes12</t>
  </si>
  <si>
    <t>TblKrvRes13</t>
  </si>
  <si>
    <t>TblKrvRes14</t>
  </si>
  <si>
    <t>TblKrvRes15</t>
  </si>
  <si>
    <t>TblKrvRes16</t>
  </si>
  <si>
    <t>TblKrvRes17</t>
  </si>
  <si>
    <t>TblKrvRes18</t>
  </si>
  <si>
    <t>TblKrvRes19</t>
  </si>
  <si>
    <t>TblKrvRes20</t>
  </si>
  <si>
    <t>Grund för tilldelning av kontrakt &amp; Utvärderingsmodell</t>
  </si>
  <si>
    <t>Steg 2 - Specifikation av varor/tjänster</t>
  </si>
  <si>
    <t>Välj i lista
OBS! Varje vara/tjänst kan väljas flera gånger.</t>
  </si>
  <si>
    <t>Vid behov specificera varor/tjänster, annan information eller hänvisa till bilaga.</t>
  </si>
  <si>
    <t>Vara/tjänst nr</t>
  </si>
  <si>
    <t>Ramavtalets allmänna villkor utgör alltid en del av kontraktet.</t>
  </si>
  <si>
    <t>Steg 5 - Övriga kontraktsvillkor</t>
  </si>
  <si>
    <t>Obligatoriska krav ("ska-krav")</t>
  </si>
  <si>
    <t>Tilldelningskriterier ("bör-krav")</t>
  </si>
  <si>
    <t>Precisera krav i fritext eller hänvisa till bilaga</t>
  </si>
  <si>
    <t>Alt. 2. Ekonomiskt mest fördelaktiga utifrån bästa förhållande mellan pris och kvalitet</t>
  </si>
  <si>
    <t>Kompletterande avtalsdokument</t>
  </si>
  <si>
    <t>Leveransadress (om annan än ovan)</t>
  </si>
  <si>
    <t xml:space="preserve">Faktureringsuppgifter </t>
  </si>
  <si>
    <t>Ange fakturaadress, fakturareferens, adress för e-faktura</t>
  </si>
  <si>
    <t>Ange geografiskt område</t>
  </si>
  <si>
    <t>Ange varu/tjänsteområde</t>
  </si>
  <si>
    <t>Information om avropet, t ex syfte och omfattning</t>
  </si>
  <si>
    <t>Pris totalt</t>
  </si>
  <si>
    <t>Förfarande  om två avropssvar har erhållit samma poängsumma/utvärderingspris</t>
  </si>
  <si>
    <t>(Tag bort detta fält och valmöjligheten, tilldelningsgrunden ska vara fast utifrån respektive ramavtal.)</t>
  </si>
  <si>
    <t>Förnyad kontroll av leverantörskrav (ESPD)</t>
  </si>
  <si>
    <t>Leverantörskrav (ESPD) - Ramavtalsleverantörens intygande</t>
  </si>
  <si>
    <t>Alt. 2. Summan av viktade poäng för pris och uppfyllda bör-krav, högsta slutsumma vinner.</t>
  </si>
  <si>
    <t xml:space="preserve">Alt. 3. Prisavdrag för uppfyllda bör-krav, lägsta utvärderingskostnad vinner. </t>
  </si>
  <si>
    <t>Ramavtalsområde</t>
  </si>
  <si>
    <t>I enlighet med ramavtalet sker tilldelning av kontrakt utifrån tilldelningsgrunden: Ekonomiskt mest fördelaktiga utifrån bästa förhållande mellan pris och kvalitet</t>
  </si>
  <si>
    <t>Ange ev leveranstid/er för varor/tjänster</t>
  </si>
  <si>
    <t>Sista dag för att ställa frågor</t>
  </si>
  <si>
    <t>Sista dag för 
svar på frågor</t>
  </si>
  <si>
    <t>Kontraktets giltighetstid (t.o.m. datum)</t>
  </si>
  <si>
    <t>Förlängningsoption
(t.o.m. datum)</t>
  </si>
  <si>
    <t xml:space="preserve">Leverantören har lämnat begärda prisuppgifter som gäller för offererade varor och tjänster enligt ställda krav samt accepterar i övrigt kraven i avropsförfrågan och är införstådd med att samtliga lämnade uppgifter i avropssvaret är bindande
</t>
  </si>
  <si>
    <t>Ja</t>
  </si>
  <si>
    <t>ValBilaga</t>
  </si>
  <si>
    <t>Om Nej, motivering</t>
  </si>
  <si>
    <t xml:space="preserve">Avrop med förnyad konkurrensutsättning
Kammarkollegiets diarienr. </t>
  </si>
  <si>
    <t>Uppgift om underleverantörer (i förekommande fall)</t>
  </si>
  <si>
    <t xml:space="preserve">Redogör för vilka underleverantör/er inkl. org. nr. som kommer att medverka till fullgörandet av kontraktet samt vilka delar underleverantörerna fullgör. 
Med Underleverantör avses en juridisk eller fysisk person som Ramavtalsleverantören anlitar för att fullgöra hela eller delar av det åtagande som följer av Ramavtalet och Kontrakt. 
</t>
  </si>
  <si>
    <t>Avropsblankett</t>
  </si>
  <si>
    <t>När det gula fältet är ifyllt sker en automatisk poängberäkning. Lägst inkomna pris divideras med det aktuella avropssvarets pris, multipliceras med 100 och därefter med angiven viktning. Poängsumman för uppfyllda bör-krav divideras med max poäng för uppfyllda bör-krav, multipliceras med 100 och därefter med angiven viktning. En slutlig poängsumma för detta avropssvar kommer att framgå av fältet längst ned. Denna slutliga poängsumma ska jämföras med övriga inkomna avropssvar och ligger till grund för tilldelningsbeslutet.</t>
  </si>
  <si>
    <t>Beskrivning av hur leverantören uppfyller kravet eller referera till bilaga.</t>
  </si>
  <si>
    <t>Uppfylls kravet?
Ja/Nej</t>
  </si>
  <si>
    <t>Välj krav ur kravkatalog 
OBS! varje krav kan väljas flera gånger
(tillkommande obligatoriska krav)</t>
  </si>
  <si>
    <t>Välj vara/tjänst (endast de som valts i steg 2 ovan är möjliga)
OBS! Varje vara/tjänst kan väljas flera gånger.</t>
  </si>
  <si>
    <t xml:space="preserve">Välj krav ur kravkatalog 
OBS! varje krav kan väljas flera gånger
</t>
  </si>
  <si>
    <t>Avtalsspärr kommer att iakttas?</t>
  </si>
  <si>
    <t xml:space="preserve">Precisera krav i fritext eller hänvisa till bilaga
OBS! Endast krav som som utvärderas efter att avropssvar inkommit
</t>
  </si>
  <si>
    <t>Ange faktiskt utfall,
poängväde/prisavdrag efter utvärdering</t>
  </si>
  <si>
    <t xml:space="preserve">Avropande organisation beskriver hur leverantören uppfyller krav för att erhålla angivet poängvärde eller prisavdrag.
</t>
  </si>
  <si>
    <t>Leverantörens svar och beskrivning av hur kravet uppfylls (eller referera till bilaga)</t>
  </si>
  <si>
    <t>Av 15 kap. 1 samt 4 §§ LOU framgår att ramavtalsleverantören ska lämna en ny egenförsäkran samt att en ny kontroll av kvalificeringskrav och uteslutningsgrunder ska genomföras vid avrop genom förnyad konkurrensutsättning. Kammarkollegiet ansvarar för denna kontrollskyldighet genom att löpande genomföra leverantörsprövning under hela ramavtalsperioden. 
Kontrollskyldigheten bör också hanteras så att ramavtalsleverantören i sitt avropssvar bekräftar att i ramavtalsupphandlingen lämnad egenförsäkran fortfarande är korrekt, samt att ingivna bevis fortfarande är aktuella. Avropande myndighet kan själv begära in ett eller flera bevis enligt punkten 2 till höger.</t>
  </si>
  <si>
    <t>Genom att lämna avropssvar, bekräftar ramavtalsleverantören följande:
1.	Att i ramavtalsupphandlingen lämnad egenförsäkran fortfarande är korrekt.
2.	Att i ramavtalsupphandlingen ingivna bevis, såsom Sanningsförsäkran avseende uteslutningsgrunder (gällande leverantören och ev. åberopade företag) fortfarande aktuella.
3.	Att ramavtalsleverantören har säkerställt att ev. åberopade företag inte omfattas av någon uteslutningsgrund.
Med "åberopat företag" avses specifikt en underleverantör som har åberopats i ramavtalsupphandlingen för att uppfylla krav på ekonomisk, teknisk och yrkesmässig kapacitet”.</t>
  </si>
  <si>
    <t>Instruktion till leverantör:
Blåmarkerade rutor fylls i av leverantören.
Läs och kontrollera obligatoriska krav.
Returnera blanketten med e-post till avropande organisation (oavsett Ja eller Nej).
Mer information finns under vissa rubriker</t>
  </si>
  <si>
    <t>Utvärderingsmodell - Lägsta pris</t>
  </si>
  <si>
    <t>Utvärderingsmodell - Relativ viktning</t>
  </si>
  <si>
    <t>Summan av viktade poäng för pris och uppfyllda tilldelningskriterier (bör-krav)</t>
  </si>
  <si>
    <t xml:space="preserve">Utvärderingsmodell - Mervärde </t>
  </si>
  <si>
    <t xml:space="preserve">Prisavdrag för uppfyllda tilldelningskriterier (bör-krav)
</t>
  </si>
  <si>
    <t>Utvärderingsmodell - annan modell</t>
  </si>
  <si>
    <t>Avropsförfrågan - förnyad konkurrensutsättning</t>
  </si>
  <si>
    <t xml:space="preserve">inom området </t>
  </si>
  <si>
    <t>Information</t>
  </si>
  <si>
    <r>
      <rPr>
        <b/>
        <u/>
        <sz val="14"/>
        <rFont val="Arial"/>
        <family val="2"/>
      </rPr>
      <t>Makrofri blankett</t>
    </r>
    <r>
      <rPr>
        <sz val="14"/>
        <rFont val="Arial"/>
        <family val="2"/>
      </rPr>
      <t xml:space="preserve"> - blanketten innehåller inga makron vilket innebär att det inte automatiskt går att öka antal rader, välja utvärderingsmodell eller låsa blanketten innan utskick. </t>
    </r>
  </si>
  <si>
    <t>1. Lägsta pris - endast obligatoriska krav (ska-krav), lägsta totalpris tilldelas kontrakt</t>
  </si>
  <si>
    <t>2. Relativ viktning - summan av viktade poäng för pris och uppfyllda tilldelningskriterier (bör-krav), högsta slutsumma tilldelas kontrakt</t>
  </si>
  <si>
    <t>3. Mervärde - prisavdrag för uppfyllda tilldelningskriterier (bör-krav), lägsta totalpris efter prisavdrag tilldelas kontrakt</t>
  </si>
  <si>
    <t>4. Annan modell - egen utvärderingsmodell (ska beskrivas i fritext)</t>
  </si>
  <si>
    <t>Bilagor från avropande organisation (kontraktshandlingar framgår av flik Avtalstecknande)</t>
  </si>
  <si>
    <t>1 Spec. - 1. Lägsta pris</t>
  </si>
  <si>
    <t>1 Spec. - 2. Relativ viktning</t>
  </si>
  <si>
    <t>1 Spec. - 3. Mervärdesmodell</t>
  </si>
  <si>
    <t>1 Spec. - 4. Annan modell</t>
  </si>
  <si>
    <t>CHANGELOG</t>
  </si>
  <si>
    <t>Version</t>
  </si>
  <si>
    <t>Ändringar</t>
  </si>
  <si>
    <t>SheetName</t>
  </si>
  <si>
    <t>TblUtvModeller</t>
  </si>
  <si>
    <t>IsSelected</t>
  </si>
  <si>
    <t>AdminMode</t>
  </si>
  <si>
    <t>ActiveSheetName</t>
  </si>
  <si>
    <t>Nuvarande version</t>
  </si>
  <si>
    <t>Diarienummer</t>
  </si>
  <si>
    <t>NamedRange</t>
  </si>
  <si>
    <t>TblMatchKravres</t>
  </si>
  <si>
    <t xml:space="preserve">Den här blanketten är utformad med (utöver denna) 4 flikar, en per utvärderingsmodell samt en för avtalstecknande. 
Välj flik för er avropsförfrågan beroende på vilken utvärderingsmodell ni föredrar att använda vid utvärdering av inkomna avropssvar. 
Välj utvärderingsmodell i cellen nedan. Gå därefter till motsvarande blad och fyll i de gula cellerna.
</t>
  </si>
  <si>
    <t>Välj utvärderingsmodell här:</t>
  </si>
  <si>
    <t>Vara/tjänster</t>
  </si>
  <si>
    <t>Välj krav ur kravkatalog 
OBS! varje krav kan väljas flera gånger</t>
  </si>
  <si>
    <t>Välj Varu-/tjänsteområde</t>
  </si>
  <si>
    <t>DÖLJ OM INTE RELEVANT</t>
  </si>
  <si>
    <t>Delområde 1/Varu-/tjänsteområde 1</t>
  </si>
  <si>
    <t xml:space="preserve">Ange prisavdrag från totalpriset (kr)
</t>
  </si>
  <si>
    <t xml:space="preserve">Ange max prisavdrag från totalpriset (kr)
</t>
  </si>
  <si>
    <t>Ange faktiskt utfall,
prisavdrag efter utvärdering</t>
  </si>
  <si>
    <t>Ange faktiskt utfall,
poängvärde efter utvärdering</t>
  </si>
  <si>
    <t>Planerat startdatum</t>
  </si>
  <si>
    <t>Resebyråtjänster</t>
  </si>
  <si>
    <t>23.5-4179-2024</t>
  </si>
  <si>
    <t>Flyg - Inrikes</t>
  </si>
  <si>
    <t>Personlig service (Antal transaktioner)</t>
  </si>
  <si>
    <t>Självbokning (Antal transaktioner)</t>
  </si>
  <si>
    <t>1.0</t>
  </si>
  <si>
    <t>Skapar upp enligt specifikation</t>
  </si>
  <si>
    <t>Flyg - Norden</t>
  </si>
  <si>
    <t>Flyg - Europa</t>
  </si>
  <si>
    <t>Flyg -  Interkontinentalt</t>
  </si>
  <si>
    <t>Flyg - Årskort</t>
  </si>
  <si>
    <t>Tåg - Inrikes</t>
  </si>
  <si>
    <t>Tåg - Utrikes</t>
  </si>
  <si>
    <t>Hotell/Logi</t>
  </si>
  <si>
    <t>eVoucher - Inrikes</t>
  </si>
  <si>
    <t>eVoucher - Utrikes</t>
  </si>
  <si>
    <t>Hyrbil</t>
  </si>
  <si>
    <t>Anslutningstransport - Till/från tåg/flyg</t>
  </si>
  <si>
    <t>Buss</t>
  </si>
  <si>
    <t>Båt</t>
  </si>
  <si>
    <t>Ombokning flyg</t>
  </si>
  <si>
    <t>Ombokning tåg</t>
  </si>
  <si>
    <t>Ombokning hotell/logi</t>
  </si>
  <si>
    <t>Omskrivning</t>
  </si>
  <si>
    <t>Kreditering flyg</t>
  </si>
  <si>
    <t>Kreditering tåg</t>
  </si>
  <si>
    <t>24-timmarsservice</t>
  </si>
  <si>
    <t>Visum</t>
  </si>
  <si>
    <t>Upplägg av profiler</t>
  </si>
  <si>
    <t>Gruppresor</t>
  </si>
  <si>
    <t>Konferens</t>
  </si>
  <si>
    <t>Information/Kommunikation</t>
  </si>
  <si>
    <t>Kompetens</t>
  </si>
  <si>
    <t>Säkerhet</t>
  </si>
  <si>
    <t>Statistik och uppföljning</t>
  </si>
  <si>
    <t>Service</t>
  </si>
  <si>
    <t>Bokning</t>
  </si>
  <si>
    <t>E-handel</t>
  </si>
  <si>
    <t>Viten</t>
  </si>
  <si>
    <t>Välj Tjänst</t>
  </si>
  <si>
    <t>Självbokning</t>
  </si>
  <si>
    <t>Totalt personlig service</t>
  </si>
  <si>
    <t>Totalt självbokning</t>
  </si>
  <si>
    <t xml:space="preserve">Självbokning (Boknings-arvode)
</t>
  </si>
  <si>
    <t>Personlig service (Boknings-arvode)</t>
  </si>
  <si>
    <t>Arvode per</t>
  </si>
  <si>
    <t>ArvodePer</t>
  </si>
  <si>
    <t>Dokument/biljettnr</t>
  </si>
  <si>
    <t>Utfärdande</t>
  </si>
  <si>
    <t>Bokning per rum</t>
  </si>
  <si>
    <t>Elektroniskt dokument</t>
  </si>
  <si>
    <t>Bokning per bil</t>
  </si>
  <si>
    <t>Biljettnr</t>
  </si>
  <si>
    <t>Kreditering</t>
  </si>
  <si>
    <t>Ombokning av bef. bokning</t>
  </si>
  <si>
    <t>Ombokning av bef. bokning per rum</t>
  </si>
  <si>
    <t>Samtal eller person</t>
  </si>
  <si>
    <t>Person</t>
  </si>
  <si>
    <t>Profil</t>
  </si>
  <si>
    <t>Takpris per timme</t>
  </si>
  <si>
    <t>Prisbegäran via offert</t>
  </si>
  <si>
    <t>Tilläggstjänster</t>
  </si>
  <si>
    <t>Självbokningssystem</t>
  </si>
  <si>
    <t>Utbildning</t>
  </si>
  <si>
    <t>Portal som möjliggör för uttag av egna rapporter över resestatistik</t>
  </si>
  <si>
    <t>Statistikrapporter</t>
  </si>
  <si>
    <t>Kundansvarig kontaktperson</t>
  </si>
  <si>
    <t>Miljöredovisning</t>
  </si>
  <si>
    <t>Spårningssystem</t>
  </si>
  <si>
    <t>Avisering vid större händelser och incidenter</t>
  </si>
  <si>
    <t>Applikation till smartphone eller likvärdig lösning</t>
  </si>
  <si>
    <t>Konsulttjänster - Projektledning, Travel managemennt</t>
  </si>
  <si>
    <t>Uppföljningsmöten/kundansvarig</t>
  </si>
  <si>
    <t>Steg 2.1 - Specifikation av ev. tilläggstjänster</t>
  </si>
  <si>
    <t>Tilläggs-tjänst nr.</t>
  </si>
  <si>
    <t>Välj tilläggstjänst i lista</t>
  </si>
  <si>
    <t>Specificera i fritext eller hänvisa till bilaga</t>
  </si>
  <si>
    <t>Antal</t>
  </si>
  <si>
    <t>TblTom</t>
  </si>
  <si>
    <t>Förfarande  om två avropssvar har erhållit samma poängsumma/utvärderingspris:</t>
  </si>
  <si>
    <t>Dokument</t>
  </si>
  <si>
    <t>Specificera tjänsten i fritext eller hänvisa till bilaga. Ange bilagans nummer. Om specifikation görs i en bilaga anges "Antal" till 1 för hela beställningen. Vid flera bilagor, använd en rad per bilaga.</t>
  </si>
  <si>
    <t>Pris per enhet</t>
  </si>
  <si>
    <t>Totalt pris</t>
  </si>
  <si>
    <t>Ange poängvärde</t>
  </si>
  <si>
    <t>Faktureringsalternativ</t>
  </si>
  <si>
    <t>Välj faktureringsalternativ nedan</t>
  </si>
  <si>
    <t>TblFaktAlt</t>
  </si>
  <si>
    <t>Via Avropsberättigads Resekontoleverantör</t>
  </si>
  <si>
    <t>Via Avropsberättigads betalkort</t>
  </si>
  <si>
    <t>Via Ramavtalsleverantörens faktura</t>
  </si>
  <si>
    <t>Välj alternativ…</t>
  </si>
  <si>
    <t>Bokningssystem</t>
  </si>
  <si>
    <t>Inom/utanför ordinarie boknings-system?</t>
  </si>
  <si>
    <t>TblInomUtanför</t>
  </si>
  <si>
    <t>Inom</t>
  </si>
  <si>
    <t>Utanför</t>
  </si>
  <si>
    <t>Ev. kundnummer</t>
  </si>
  <si>
    <t>Totalt pris (tilläggstjänster):</t>
  </si>
  <si>
    <t>Max poäng för uppfyllda bör-krav</t>
  </si>
  <si>
    <t>Övrig information som kan vara relelevant för avropet (om sådan finns). Till exempel hänvisning till bilaga, ange bilagenumret i så fall.
Förväntat antal transaktioner matas in till höger (ej i bilaga).</t>
  </si>
  <si>
    <t>InfoTillägg</t>
  </si>
  <si>
    <t>Fast pris. Ange 1 som antal.</t>
  </si>
  <si>
    <t>Antal rapporter/år. Pris per rapport.</t>
  </si>
  <si>
    <t>Pris per timme.</t>
  </si>
  <si>
    <t>(Självbokning). Pris per timme.</t>
  </si>
  <si>
    <t>Pris per timme. Ange uppskattat antal/år.</t>
  </si>
  <si>
    <t>EnhetTillägg</t>
  </si>
  <si>
    <t>St</t>
  </si>
  <si>
    <t>Enhet</t>
  </si>
  <si>
    <t>Steg 4 - Övriga kontraktsvillkor</t>
  </si>
  <si>
    <t xml:space="preserve">Särskilda kontraktsvillkor, säkerhetsskyddsavtal etc. (alternativt enl separat bilaga) </t>
  </si>
  <si>
    <t>Föregående års statistik.</t>
  </si>
  <si>
    <t>Föregående års statistik bifogas. Se Vägledning för efterfrågade poster</t>
  </si>
  <si>
    <t>21.</t>
  </si>
  <si>
    <t>22.</t>
  </si>
  <si>
    <t>23.</t>
  </si>
  <si>
    <t>24.</t>
  </si>
  <si>
    <t>25.</t>
  </si>
  <si>
    <t>26.</t>
  </si>
  <si>
    <r>
      <t xml:space="preserve">OBS! Spara </t>
    </r>
    <r>
      <rPr>
        <b/>
        <i/>
        <u/>
        <sz val="11"/>
        <rFont val="Arial"/>
        <family val="2"/>
      </rPr>
      <t>inte</t>
    </r>
    <r>
      <rPr>
        <b/>
        <i/>
        <sz val="11"/>
        <rFont val="Arial"/>
        <family val="2"/>
      </rPr>
      <t xml:space="preserve"> blanketten i PDF-format. Då kan inte leverantörerna fylla i den.</t>
    </r>
  </si>
  <si>
    <t>TblKrvRes21</t>
  </si>
  <si>
    <t>TblKrvRes22</t>
  </si>
  <si>
    <t>TblKrvRes23</t>
  </si>
  <si>
    <t>TblKrvRes24</t>
  </si>
  <si>
    <t>TblKrvRes25</t>
  </si>
  <si>
    <t>TblKrvRes26</t>
  </si>
  <si>
    <t>Tåg - Årskort/Dest.kort</t>
  </si>
  <si>
    <t>(t.ex. lottning)</t>
  </si>
  <si>
    <t>T.ex. säkerhetsskyddsavtal, sekretessavtal, servicenivåavtal. (alternativt enl separat bilaga) 
Observera att det måste framgå av ramavtalet att krav kan ställas på sådana avtal.</t>
  </si>
  <si>
    <t>Alt. 4. Annan utvärderingsmodell (än föreslagna i flik "Information")</t>
  </si>
  <si>
    <t>Ange antal rapporter per år</t>
  </si>
  <si>
    <t>Se Upphandlingsdokumentet (UD) 9.2.1.2</t>
  </si>
  <si>
    <t>1.1</t>
  </si>
  <si>
    <t>Korr enligt specifikation från KK</t>
  </si>
  <si>
    <t xml:space="preserve">1.2 </t>
  </si>
  <si>
    <t>Slutgiltig korr</t>
  </si>
  <si>
    <t>1.3</t>
  </si>
  <si>
    <t>Korr 4. Annan modell - inget val av tjänst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</si>
</sst>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7" formatCode="#,##0.00\ &quot;kr&quot;;\-#,##0.00\ &quot;kr&quot;"/>
    <numFmt numFmtId="44" formatCode="_-* #,##0.00\ &quot;kr&quot;_-;\-* #,##0.00\ &quot;kr&quot;_-;_-* &quot;-&quot;??\ &quot;kr&quot;_-;_-@_-"/>
    <numFmt numFmtId="164" formatCode="_-* #,##0.00\ _k_r_-;\-* #,##0.00\ _k_r_-;_-* &quot;-&quot;??\ _k_r_-;_-@_-"/>
    <numFmt numFmtId="165" formatCode="_-* #,##0\ _k_r_-;\-* #,##0\ _k_r_-;_-* &quot;-&quot;??\ _k_r_-;_-@_-"/>
    <numFmt numFmtId="166" formatCode="#,##0;\-#,##0;"/>
    <numFmt numFmtId="167" formatCode="0.0"/>
    <numFmt numFmtId="168" formatCode="#,###"/>
    <numFmt numFmtId="169" formatCode="#,##0.00\ &quot;kr&quot;"/>
    <numFmt numFmtId="170" formatCode="#,##0\ &quot;kr&quot;"/>
    <numFmt numFmtId="171" formatCode="#,##0_ ;\-#,##0\ "/>
    <numFmt numFmtId="172" formatCode="#,##0.0_ ;\-#,##0.0\ "/>
    <numFmt numFmtId="173" formatCode=";;;"/>
    <numFmt numFmtId="174" formatCode="#,##0\ &quot;kr&quot;;\-#,##0\ &quot;kr&quot;;"/>
    <numFmt numFmtId="175" formatCode="#,##0.00_ ;\-#,##0.00\ "/>
  </numFmts>
  <fonts count="61" x14ac:knownFonts="1">
    <font>
      <sz val="10"/>
      <name val="Arial"/>
    </font>
    <font>
      <sz val="11"/>
      <color theme="1"/>
      <name val="Calibri"/>
      <family val="2"/>
      <scheme val="minor"/>
    </font>
    <font>
      <sz val="11"/>
      <color theme="1"/>
      <name val="Calibri"/>
      <family val="2"/>
      <scheme val="minor"/>
    </font>
    <font>
      <sz val="8"/>
      <name val="Arial"/>
      <family val="2"/>
    </font>
    <font>
      <sz val="10"/>
      <name val="Arial"/>
      <family val="2"/>
    </font>
    <font>
      <b/>
      <sz val="10"/>
      <name val="Arial"/>
      <family val="2"/>
    </font>
    <font>
      <b/>
      <sz val="14"/>
      <name val="Arial"/>
      <family val="2"/>
    </font>
    <font>
      <sz val="10"/>
      <name val="Arial"/>
      <family val="2"/>
    </font>
    <font>
      <b/>
      <sz val="12"/>
      <name val="Arial"/>
      <family val="2"/>
    </font>
    <font>
      <sz val="12"/>
      <name val="Arial"/>
      <family val="2"/>
    </font>
    <font>
      <sz val="10"/>
      <color indexed="10"/>
      <name val="Arial"/>
      <family val="2"/>
    </font>
    <font>
      <b/>
      <sz val="16"/>
      <name val="Arial"/>
      <family val="2"/>
    </font>
    <font>
      <sz val="10"/>
      <name val="Arial"/>
      <family val="2"/>
    </font>
    <font>
      <i/>
      <sz val="10"/>
      <name val="Arial"/>
      <family val="2"/>
    </font>
    <font>
      <sz val="10"/>
      <color indexed="17"/>
      <name val="Arial"/>
      <family val="2"/>
    </font>
    <font>
      <sz val="8"/>
      <name val="Arial"/>
      <family val="2"/>
    </font>
    <font>
      <b/>
      <sz val="10"/>
      <color indexed="8"/>
      <name val="Arial"/>
      <family val="2"/>
    </font>
    <font>
      <b/>
      <i/>
      <sz val="10"/>
      <name val="Arial"/>
      <family val="2"/>
    </font>
    <font>
      <u/>
      <sz val="10"/>
      <color indexed="12"/>
      <name val="Arial"/>
      <family val="2"/>
    </font>
    <font>
      <b/>
      <sz val="10"/>
      <color indexed="10"/>
      <name val="Arial"/>
      <family val="2"/>
    </font>
    <font>
      <sz val="10"/>
      <name val="Times New Roman"/>
      <family val="1"/>
    </font>
    <font>
      <sz val="12"/>
      <color indexed="8"/>
      <name val="Times New Roman"/>
      <family val="1"/>
    </font>
    <font>
      <b/>
      <sz val="20"/>
      <name val="Arial"/>
      <family val="2"/>
    </font>
    <font>
      <b/>
      <sz val="12"/>
      <color indexed="8"/>
      <name val="Arial"/>
      <family val="2"/>
    </font>
    <font>
      <b/>
      <i/>
      <sz val="12"/>
      <name val="Arial"/>
      <family val="2"/>
    </font>
    <font>
      <sz val="11"/>
      <color indexed="8"/>
      <name val="Arial"/>
      <family val="2"/>
    </font>
    <font>
      <b/>
      <sz val="11"/>
      <color indexed="8"/>
      <name val="Arial"/>
      <family val="2"/>
    </font>
    <font>
      <sz val="10"/>
      <color indexed="8"/>
      <name val="Arial"/>
      <family val="2"/>
    </font>
    <font>
      <sz val="10"/>
      <name val="Arial"/>
      <family val="2"/>
    </font>
    <font>
      <b/>
      <i/>
      <sz val="11"/>
      <name val="Arial"/>
      <family val="2"/>
    </font>
    <font>
      <b/>
      <i/>
      <u/>
      <sz val="11"/>
      <name val="Arial"/>
      <family val="2"/>
    </font>
    <font>
      <sz val="11"/>
      <name val="Arial"/>
      <family val="2"/>
    </font>
    <font>
      <sz val="11"/>
      <color theme="1"/>
      <name val="Calibri"/>
      <family val="2"/>
      <scheme val="minor"/>
    </font>
    <font>
      <sz val="10"/>
      <color rgb="FF00B050"/>
      <name val="Arial"/>
      <family val="2"/>
    </font>
    <font>
      <sz val="10"/>
      <color rgb="FFFF0000"/>
      <name val="Arial"/>
      <family val="2"/>
    </font>
    <font>
      <sz val="10"/>
      <color rgb="FF00B0F0"/>
      <name val="Arial"/>
      <family val="2"/>
    </font>
    <font>
      <sz val="14"/>
      <color rgb="FFFF0000"/>
      <name val="Arial"/>
      <family val="2"/>
    </font>
    <font>
      <sz val="8"/>
      <color rgb="FFFF0000"/>
      <name val="Arial"/>
      <family val="2"/>
    </font>
    <font>
      <i/>
      <sz val="10"/>
      <color rgb="FFFF0000"/>
      <name val="Arial"/>
      <family val="2"/>
    </font>
    <font>
      <b/>
      <sz val="10"/>
      <color rgb="FFFF0000"/>
      <name val="Arial"/>
      <family val="2"/>
    </font>
    <font>
      <b/>
      <sz val="18"/>
      <color theme="3"/>
      <name val="Calibri"/>
      <family val="2"/>
      <scheme val="maj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sz val="11"/>
      <color theme="0"/>
      <name val="Calibri"/>
      <family val="2"/>
      <scheme val="minor"/>
    </font>
    <font>
      <b/>
      <i/>
      <sz val="10"/>
      <color rgb="FFFF0000"/>
      <name val="Arial"/>
      <family val="2"/>
    </font>
    <font>
      <sz val="10"/>
      <name val="Arial"/>
      <family val="2"/>
    </font>
    <font>
      <b/>
      <sz val="11"/>
      <name val="Arial"/>
      <family val="2"/>
    </font>
    <font>
      <sz val="18"/>
      <name val="Arial"/>
      <family val="2"/>
    </font>
    <font>
      <sz val="16"/>
      <name val="Arial"/>
      <family val="2"/>
    </font>
    <font>
      <sz val="20"/>
      <name val="Arial"/>
      <family val="2"/>
    </font>
    <font>
      <sz val="14"/>
      <name val="Arial"/>
      <family val="2"/>
    </font>
    <font>
      <b/>
      <u/>
      <sz val="14"/>
      <name val="Arial"/>
      <family val="2"/>
    </font>
    <font>
      <b/>
      <sz val="17"/>
      <color indexed="8"/>
      <name val="Arial"/>
      <family val="2"/>
    </font>
  </fonts>
  <fills count="46">
    <fill>
      <patternFill patternType="none"/>
    </fill>
    <fill>
      <patternFill patternType="gray125"/>
    </fill>
    <fill>
      <patternFill patternType="solid">
        <fgColor indexed="43"/>
        <bgColor indexed="64"/>
      </patternFill>
    </fill>
    <fill>
      <patternFill patternType="solid">
        <fgColor indexed="27"/>
        <bgColor indexed="64"/>
      </patternFill>
    </fill>
    <fill>
      <patternFill patternType="solid">
        <fgColor indexed="42"/>
        <bgColor indexed="64"/>
      </patternFill>
    </fill>
    <fill>
      <patternFill patternType="solid">
        <fgColor indexed="52"/>
        <bgColor indexed="64"/>
      </patternFill>
    </fill>
    <fill>
      <patternFill patternType="solid">
        <fgColor indexed="9"/>
        <bgColor indexed="64"/>
      </patternFill>
    </fill>
    <fill>
      <patternFill patternType="solid">
        <fgColor rgb="FFFFFF99"/>
        <bgColor indexed="64"/>
      </patternFill>
    </fill>
    <fill>
      <patternFill patternType="solid">
        <fgColor rgb="FFCCFFFF"/>
        <bgColor indexed="64"/>
      </patternFill>
    </fill>
    <fill>
      <patternFill patternType="solid">
        <fgColor rgb="FFCCFFCC"/>
        <bgColor indexed="64"/>
      </patternFill>
    </fill>
    <fill>
      <patternFill patternType="solid">
        <fgColor rgb="FFFABF8F"/>
        <bgColor indexed="64"/>
      </patternFill>
    </fill>
    <fill>
      <patternFill patternType="solid">
        <fgColor rgb="FFDDDDDD"/>
        <bgColor indexed="64"/>
      </patternFill>
    </fill>
    <fill>
      <patternFill patternType="solid">
        <fgColor rgb="FFFFFF99"/>
        <bgColor rgb="FFFFFF99"/>
      </patternFill>
    </fill>
    <fill>
      <patternFill patternType="solid">
        <fgColor theme="0"/>
        <bgColor rgb="FFFFFF99"/>
      </patternFill>
    </fill>
    <fill>
      <patternFill patternType="solid">
        <fgColor rgb="FFFFFFFF"/>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249977111117893"/>
        <bgColor indexed="64"/>
      </patternFill>
    </fill>
    <fill>
      <patternFill patternType="solid">
        <fgColor rgb="FFFFFF00"/>
        <bgColor rgb="FFFFFF99"/>
      </patternFill>
    </fill>
    <fill>
      <patternFill patternType="solid">
        <fgColor theme="0" tint="-4.9989318521683403E-2"/>
        <bgColor indexed="64"/>
      </patternFill>
    </fill>
    <fill>
      <patternFill patternType="solid">
        <fgColor rgb="FFCCFFFF"/>
        <bgColor rgb="FFFFFF99"/>
      </patternFill>
    </fill>
  </fills>
  <borders count="101">
    <border>
      <left/>
      <right/>
      <top/>
      <bottom/>
      <diagonal/>
    </border>
    <border>
      <left style="thin">
        <color indexed="55"/>
      </left>
      <right style="thin">
        <color indexed="55"/>
      </right>
      <top style="thin">
        <color indexed="55"/>
      </top>
      <bottom style="thin">
        <color indexed="55"/>
      </bottom>
      <diagonal/>
    </border>
    <border>
      <left style="thin">
        <color indexed="64"/>
      </left>
      <right style="thin">
        <color indexed="64"/>
      </right>
      <top style="thin">
        <color indexed="64"/>
      </top>
      <bottom style="thin">
        <color indexed="64"/>
      </bottom>
      <diagonal/>
    </border>
    <border>
      <left/>
      <right/>
      <top/>
      <bottom style="thin">
        <color indexed="55"/>
      </bottom>
      <diagonal/>
    </border>
    <border>
      <left style="thin">
        <color indexed="55"/>
      </left>
      <right style="thin">
        <color indexed="55"/>
      </right>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medium">
        <color indexed="64"/>
      </bottom>
      <diagonal/>
    </border>
    <border>
      <left/>
      <right style="medium">
        <color indexed="64"/>
      </right>
      <top/>
      <bottom style="medium">
        <color indexed="64"/>
      </bottom>
      <diagonal/>
    </border>
    <border>
      <left/>
      <right/>
      <top style="thin">
        <color indexed="55"/>
      </top>
      <bottom/>
      <diagonal/>
    </border>
    <border>
      <left/>
      <right style="thin">
        <color indexed="55"/>
      </right>
      <top style="thin">
        <color indexed="55"/>
      </top>
      <bottom/>
      <diagonal/>
    </border>
    <border>
      <left/>
      <right style="thin">
        <color indexed="55"/>
      </right>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top/>
      <bottom style="thin">
        <color indexed="55"/>
      </bottom>
      <diagonal/>
    </border>
    <border>
      <left style="thin">
        <color indexed="55"/>
      </left>
      <right/>
      <top style="thin">
        <color indexed="55"/>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rgb="FF969696"/>
      </left>
      <right style="thin">
        <color rgb="FF969696"/>
      </right>
      <top style="thin">
        <color rgb="FF969696"/>
      </top>
      <bottom style="thin">
        <color rgb="FF969696"/>
      </bottom>
      <diagonal/>
    </border>
    <border>
      <left/>
      <right style="thin">
        <color theme="0" tint="-0.499984740745262"/>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tint="-0.499984740745262"/>
      </right>
      <top style="thin">
        <color theme="0" tint="-0.499984740745262"/>
      </top>
      <bottom/>
      <diagonal/>
    </border>
    <border>
      <left style="thin">
        <color rgb="FF969696"/>
      </left>
      <right/>
      <top style="thin">
        <color rgb="FF969696"/>
      </top>
      <bottom style="thin">
        <color rgb="FF969696"/>
      </bottom>
      <diagonal/>
    </border>
    <border>
      <left style="thin">
        <color theme="0" tint="-0.499984740745262"/>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right/>
      <top style="thin">
        <color rgb="FF969696"/>
      </top>
      <bottom/>
      <diagonal/>
    </border>
    <border>
      <left/>
      <right/>
      <top style="thin">
        <color theme="0" tint="-0.499984740745262"/>
      </top>
      <bottom/>
      <diagonal/>
    </border>
    <border>
      <left/>
      <right/>
      <top/>
      <bottom style="thin">
        <color rgb="FF969696"/>
      </bottom>
      <diagonal/>
    </border>
    <border>
      <left/>
      <right style="thin">
        <color rgb="FF969696"/>
      </right>
      <top/>
      <bottom style="thin">
        <color rgb="FF969696"/>
      </bottom>
      <diagonal/>
    </border>
    <border>
      <left/>
      <right/>
      <top style="thin">
        <color rgb="FF969696"/>
      </top>
      <bottom style="thin">
        <color rgb="FF969696"/>
      </bottom>
      <diagonal/>
    </border>
    <border>
      <left/>
      <right style="thin">
        <color rgb="FF969696"/>
      </right>
      <top style="thin">
        <color rgb="FF969696"/>
      </top>
      <bottom style="thin">
        <color rgb="FF969696"/>
      </bottom>
      <diagonal/>
    </border>
    <border>
      <left style="thin">
        <color rgb="FF969696"/>
      </left>
      <right/>
      <top/>
      <bottom/>
      <diagonal/>
    </border>
    <border>
      <left style="thin">
        <color theme="0" tint="-0.499984740745262"/>
      </left>
      <right style="thin">
        <color indexed="55"/>
      </right>
      <top style="thin">
        <color indexed="55"/>
      </top>
      <bottom style="thin">
        <color indexed="55"/>
      </bottom>
      <diagonal/>
    </border>
    <border>
      <left style="thin">
        <color theme="0" tint="-0.499984740745262"/>
      </left>
      <right/>
      <top style="thin">
        <color theme="0" tint="-0.499984740745262"/>
      </top>
      <bottom/>
      <diagonal/>
    </border>
    <border>
      <left/>
      <right/>
      <top style="thin">
        <color theme="0" tint="-0.34998626667073579"/>
      </top>
      <bottom/>
      <diagonal/>
    </border>
    <border>
      <left/>
      <right/>
      <top style="thin">
        <color indexed="55"/>
      </top>
      <bottom style="thin">
        <color theme="0" tint="-0.34998626667073579"/>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
      <left style="thin">
        <color rgb="FF969696"/>
      </left>
      <right/>
      <top/>
      <bottom style="thin">
        <color rgb="FF969696"/>
      </bottom>
      <diagonal/>
    </border>
    <border>
      <left/>
      <right style="thin">
        <color indexed="55"/>
      </right>
      <top style="thin">
        <color rgb="FF969696"/>
      </top>
      <bottom style="thin">
        <color rgb="FF969696"/>
      </bottom>
      <diagonal/>
    </border>
    <border>
      <left/>
      <right/>
      <top/>
      <bottom style="thin">
        <color theme="0" tint="-0.499984740745262"/>
      </bottom>
      <diagonal/>
    </border>
    <border>
      <left/>
      <right style="thin">
        <color rgb="FF969696"/>
      </right>
      <top style="thin">
        <color indexed="55"/>
      </top>
      <bottom style="thin">
        <color indexed="55"/>
      </bottom>
      <diagonal/>
    </border>
    <border>
      <left style="thin">
        <color theme="0" tint="-0.34998626667073579"/>
      </left>
      <right/>
      <top/>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969696"/>
      </left>
      <right/>
      <top style="thin">
        <color rgb="FF969696"/>
      </top>
      <bottom/>
      <diagonal/>
    </border>
    <border>
      <left/>
      <right style="thin">
        <color rgb="FF969696"/>
      </right>
      <top style="thin">
        <color rgb="FF969696"/>
      </top>
      <bottom/>
      <diagonal/>
    </border>
    <border>
      <left style="thin">
        <color rgb="FF969696"/>
      </left>
      <right style="thin">
        <color rgb="FF969696"/>
      </right>
      <top/>
      <bottom style="thin">
        <color rgb="FF969696"/>
      </bottom>
      <diagonal/>
    </border>
    <border>
      <left style="thin">
        <color rgb="FF969696"/>
      </left>
      <right style="thin">
        <color rgb="FF969696"/>
      </right>
      <top style="thin">
        <color rgb="FF969696"/>
      </top>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theme="1"/>
      </left>
      <right style="medium">
        <color theme="1"/>
      </right>
      <top style="thin">
        <color theme="1"/>
      </top>
      <bottom style="thin">
        <color theme="1"/>
      </bottom>
      <diagonal/>
    </border>
    <border>
      <left style="medium">
        <color theme="1"/>
      </left>
      <right style="medium">
        <color theme="1"/>
      </right>
      <top style="thin">
        <color theme="1"/>
      </top>
      <bottom style="medium">
        <color theme="1"/>
      </bottom>
      <diagonal/>
    </border>
    <border>
      <left style="medium">
        <color theme="1"/>
      </left>
      <right style="medium">
        <color theme="1"/>
      </right>
      <top/>
      <bottom style="thin">
        <color theme="1"/>
      </bottom>
      <diagonal/>
    </border>
    <border>
      <left/>
      <right style="thin">
        <color theme="0" tint="-0.34998626667073579"/>
      </right>
      <top/>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right style="thin">
        <color rgb="FF969696"/>
      </right>
      <top style="thin">
        <color theme="0" tint="-0.34998626667073579"/>
      </top>
      <bottom/>
      <diagonal/>
    </border>
    <border>
      <left/>
      <right/>
      <top style="thin">
        <color theme="0" tint="-0.34998626667073579"/>
      </top>
      <bottom style="thin">
        <color theme="0" tint="-0.34998626667073579"/>
      </bottom>
      <diagonal/>
    </border>
    <border>
      <left/>
      <right style="thin">
        <color theme="0" tint="-0.499984740745262"/>
      </right>
      <top style="thin">
        <color theme="0" tint="-0.34998626667073579"/>
      </top>
      <bottom style="thin">
        <color theme="0" tint="-0.34998626667073579"/>
      </bottom>
      <diagonal/>
    </border>
    <border>
      <left style="thin">
        <color theme="0" tint="-0.499984740745262"/>
      </left>
      <right/>
      <top style="thin">
        <color theme="0" tint="-0.34998626667073579"/>
      </top>
      <bottom style="thin">
        <color theme="0" tint="-0.34998626667073579"/>
      </bottom>
      <diagonal/>
    </border>
    <border>
      <left style="thin">
        <color theme="0" tint="-0.499984740745262"/>
      </left>
      <right style="thin">
        <color theme="0" tint="-0.34998626667073579"/>
      </right>
      <top style="thin">
        <color theme="0" tint="-0.34998626667073579"/>
      </top>
      <bottom style="thin">
        <color theme="0" tint="-0.34998626667073579"/>
      </bottom>
      <diagonal/>
    </border>
    <border>
      <left style="thin">
        <color theme="0" tint="-0.34998626667073579"/>
      </left>
      <right style="thin">
        <color rgb="FF969696"/>
      </right>
      <top style="thin">
        <color theme="0" tint="-0.34998626667073579"/>
      </top>
      <bottom style="thin">
        <color theme="0" tint="-0.34998626667073579"/>
      </bottom>
      <diagonal/>
    </border>
    <border>
      <left style="thin">
        <color rgb="FF969696"/>
      </left>
      <right style="thin">
        <color rgb="FF969696"/>
      </right>
      <top style="thin">
        <color theme="0" tint="-0.34998626667073579"/>
      </top>
      <bottom style="thin">
        <color theme="0" tint="-0.34998626667073579"/>
      </bottom>
      <diagonal/>
    </border>
    <border>
      <left style="thin">
        <color rgb="FF969696"/>
      </left>
      <right style="thin">
        <color theme="0" tint="-0.499984740745262"/>
      </right>
      <top style="thin">
        <color theme="0" tint="-0.34998626667073579"/>
      </top>
      <bottom style="thin">
        <color theme="0" tint="-0.34998626667073579"/>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55"/>
      </top>
      <bottom style="thin">
        <color rgb="FF969696"/>
      </bottom>
      <diagonal/>
    </border>
    <border>
      <left style="medium">
        <color indexed="64"/>
      </left>
      <right style="medium">
        <color indexed="64"/>
      </right>
      <top/>
      <bottom style="thin">
        <color indexed="64"/>
      </bottom>
      <diagonal/>
    </border>
    <border>
      <left style="thin">
        <color indexed="64"/>
      </left>
      <right/>
      <top/>
      <bottom/>
      <diagonal/>
    </border>
    <border>
      <left/>
      <right/>
      <top style="thin">
        <color indexed="64"/>
      </top>
      <bottom/>
      <diagonal/>
    </border>
    <border>
      <left/>
      <right/>
      <top style="thin">
        <color indexed="64"/>
      </top>
      <bottom style="thin">
        <color indexed="64"/>
      </bottom>
      <diagonal/>
    </border>
    <border>
      <left/>
      <right style="thin">
        <color rgb="FF969696"/>
      </right>
      <top/>
      <bottom/>
      <diagonal/>
    </border>
    <border>
      <left/>
      <right style="thin">
        <color rgb="FF969696"/>
      </right>
      <top/>
      <bottom style="thin">
        <color indexed="55"/>
      </bottom>
      <diagonal/>
    </border>
    <border>
      <left style="thin">
        <color indexed="55"/>
      </left>
      <right/>
      <top/>
      <bottom/>
      <diagonal/>
    </border>
    <border>
      <left style="thin">
        <color indexed="64"/>
      </left>
      <right style="thin">
        <color indexed="64"/>
      </right>
      <top/>
      <bottom/>
      <diagonal/>
    </border>
    <border>
      <left style="thin">
        <color indexed="55"/>
      </left>
      <right/>
      <top style="thin">
        <color rgb="FF969696"/>
      </top>
      <bottom style="thin">
        <color rgb="FF969696"/>
      </bottom>
      <diagonal/>
    </border>
    <border>
      <left style="thin">
        <color indexed="55"/>
      </left>
      <right/>
      <top style="thin">
        <color rgb="FF969696"/>
      </top>
      <bottom style="thin">
        <color indexed="55"/>
      </bottom>
      <diagonal/>
    </border>
    <border>
      <left/>
      <right style="thin">
        <color rgb="FF969696"/>
      </right>
      <top style="thin">
        <color rgb="FF969696"/>
      </top>
      <bottom style="thin">
        <color indexed="55"/>
      </bottom>
      <diagonal/>
    </border>
    <border>
      <left style="thin">
        <color rgb="FF969696"/>
      </left>
      <right/>
      <top style="thin">
        <color rgb="FF969696"/>
      </top>
      <bottom style="thin">
        <color indexed="55"/>
      </bottom>
      <diagonal/>
    </border>
    <border>
      <left/>
      <right style="thin">
        <color indexed="55"/>
      </right>
      <top/>
      <bottom/>
      <diagonal/>
    </border>
    <border>
      <left style="thin">
        <color rgb="FF969696"/>
      </left>
      <right style="thin">
        <color theme="0" tint="-0.499984740745262"/>
      </right>
      <top style="thin">
        <color rgb="FF969696"/>
      </top>
      <bottom style="thin">
        <color theme="0" tint="-0.499984740745262"/>
      </bottom>
      <diagonal/>
    </border>
  </borders>
  <cellStyleXfs count="53">
    <xf numFmtId="0" fontId="0" fillId="0" borderId="0"/>
    <xf numFmtId="0" fontId="4" fillId="2" borderId="17" applyNumberFormat="0">
      <alignment vertical="top" wrapText="1"/>
      <protection locked="0"/>
    </xf>
    <xf numFmtId="0" fontId="18" fillId="0" borderId="0" applyNumberFormat="0" applyFill="0" applyBorder="0" applyAlignment="0" applyProtection="0"/>
    <xf numFmtId="0" fontId="4" fillId="8" borderId="0" applyNumberFormat="0" applyFont="0" applyBorder="0" applyAlignment="0" applyProtection="0"/>
    <xf numFmtId="0" fontId="4" fillId="11" borderId="0" applyNumberFormat="0" applyFont="0" applyBorder="0" applyAlignment="0" applyProtection="0">
      <alignment vertical="top"/>
    </xf>
    <xf numFmtId="166" fontId="4" fillId="9" borderId="0" applyNumberFormat="0" applyFont="0" applyBorder="0" applyAlignment="0" applyProtection="0"/>
    <xf numFmtId="0" fontId="4" fillId="12" borderId="0" applyNumberFormat="0" applyFont="0" applyBorder="0" applyAlignment="0" applyProtection="0"/>
    <xf numFmtId="0" fontId="4" fillId="0" borderId="18" applyNumberFormat="0" applyFont="0" applyFill="0" applyAlignment="0" applyProtection="0"/>
    <xf numFmtId="0" fontId="4" fillId="10" borderId="0" applyNumberFormat="0" applyFont="0" applyBorder="0" applyAlignment="0" applyProtection="0">
      <alignment horizontal="center" vertical="center" wrapText="1"/>
      <protection locked="0"/>
    </xf>
    <xf numFmtId="0" fontId="32" fillId="0" borderId="0"/>
    <xf numFmtId="0" fontId="4" fillId="0" borderId="18" applyNumberFormat="0" applyFill="0" applyAlignment="0" applyProtection="0"/>
    <xf numFmtId="0" fontId="3" fillId="0" borderId="18" applyNumberFormat="0" applyFill="0" applyAlignment="0" applyProtection="0"/>
    <xf numFmtId="0" fontId="16" fillId="0" borderId="0" applyNumberFormat="0" applyFill="0" applyProtection="0"/>
    <xf numFmtId="44" fontId="7" fillId="0" borderId="0" applyFont="0" applyFill="0" applyBorder="0" applyAlignment="0" applyProtection="0"/>
    <xf numFmtId="0" fontId="40" fillId="0" borderId="0" applyNumberFormat="0" applyFill="0" applyBorder="0" applyAlignment="0" applyProtection="0"/>
    <xf numFmtId="0" fontId="41" fillId="0" borderId="0" applyNumberFormat="0" applyFill="0" applyBorder="0" applyAlignment="0" applyProtection="0"/>
    <xf numFmtId="0" fontId="42" fillId="16" borderId="0" applyNumberFormat="0" applyBorder="0" applyAlignment="0" applyProtection="0"/>
    <xf numFmtId="0" fontId="43" fillId="17" borderId="0" applyNumberFormat="0" applyBorder="0" applyAlignment="0" applyProtection="0"/>
    <xf numFmtId="0" fontId="44" fillId="18" borderId="0" applyNumberFormat="0" applyBorder="0" applyAlignment="0" applyProtection="0"/>
    <xf numFmtId="0" fontId="45" fillId="19" borderId="55" applyNumberFormat="0" applyAlignment="0" applyProtection="0"/>
    <xf numFmtId="0" fontId="46" fillId="20" borderId="56" applyNumberFormat="0" applyAlignment="0" applyProtection="0"/>
    <xf numFmtId="0" fontId="47" fillId="20" borderId="55" applyNumberFormat="0" applyAlignment="0" applyProtection="0"/>
    <xf numFmtId="0" fontId="48" fillId="0" borderId="57" applyNumberFormat="0" applyFill="0" applyAlignment="0" applyProtection="0"/>
    <xf numFmtId="0" fontId="49" fillId="21" borderId="58" applyNumberFormat="0" applyAlignment="0" applyProtection="0"/>
    <xf numFmtId="0" fontId="50" fillId="0" borderId="0" applyNumberFormat="0" applyFill="0" applyBorder="0" applyAlignment="0" applyProtection="0"/>
    <xf numFmtId="0" fontId="28" fillId="22" borderId="59" applyNumberFormat="0" applyFont="0" applyAlignment="0" applyProtection="0"/>
    <xf numFmtId="0" fontId="32" fillId="23" borderId="0" applyNumberFormat="0" applyBorder="0" applyAlignment="0" applyProtection="0"/>
    <xf numFmtId="0" fontId="32" fillId="24" borderId="0" applyNumberFormat="0" applyBorder="0" applyAlignment="0" applyProtection="0"/>
    <xf numFmtId="0" fontId="51" fillId="25" borderId="0" applyNumberFormat="0" applyBorder="0" applyAlignment="0" applyProtection="0"/>
    <xf numFmtId="0" fontId="32" fillId="26" borderId="0" applyNumberFormat="0" applyBorder="0" applyAlignment="0" applyProtection="0"/>
    <xf numFmtId="0" fontId="32" fillId="27" borderId="0" applyNumberFormat="0" applyBorder="0" applyAlignment="0" applyProtection="0"/>
    <xf numFmtId="0" fontId="51" fillId="28" borderId="0" applyNumberFormat="0" applyBorder="0" applyAlignment="0" applyProtection="0"/>
    <xf numFmtId="0" fontId="32" fillId="29" borderId="0" applyNumberFormat="0" applyBorder="0" applyAlignment="0" applyProtection="0"/>
    <xf numFmtId="0" fontId="32" fillId="30" borderId="0" applyNumberFormat="0" applyBorder="0" applyAlignment="0" applyProtection="0"/>
    <xf numFmtId="0" fontId="51" fillId="31" borderId="0" applyNumberFormat="0" applyBorder="0" applyAlignment="0" applyProtection="0"/>
    <xf numFmtId="0" fontId="32" fillId="32" borderId="0" applyNumberFormat="0" applyBorder="0" applyAlignment="0" applyProtection="0"/>
    <xf numFmtId="0" fontId="32" fillId="33" borderId="0" applyNumberFormat="0" applyBorder="0" applyAlignment="0" applyProtection="0"/>
    <xf numFmtId="0" fontId="51" fillId="34" borderId="0" applyNumberFormat="0" applyBorder="0" applyAlignment="0" applyProtection="0"/>
    <xf numFmtId="0" fontId="32" fillId="35" borderId="0" applyNumberFormat="0" applyBorder="0" applyAlignment="0" applyProtection="0"/>
    <xf numFmtId="0" fontId="32" fillId="36" borderId="0" applyNumberFormat="0" applyBorder="0" applyAlignment="0" applyProtection="0"/>
    <xf numFmtId="0" fontId="51" fillId="37" borderId="0" applyNumberFormat="0" applyBorder="0" applyAlignment="0" applyProtection="0"/>
    <xf numFmtId="0" fontId="51" fillId="38" borderId="0" applyNumberFormat="0" applyBorder="0" applyAlignment="0" applyProtection="0"/>
    <xf numFmtId="0" fontId="32" fillId="39" borderId="0" applyNumberFormat="0" applyBorder="0" applyAlignment="0" applyProtection="0"/>
    <xf numFmtId="0" fontId="32" fillId="40" borderId="0" applyNumberFormat="0" applyBorder="0" applyAlignment="0" applyProtection="0"/>
    <xf numFmtId="0" fontId="51" fillId="41" borderId="0" applyNumberFormat="0" applyBorder="0" applyAlignment="0" applyProtection="0"/>
    <xf numFmtId="164" fontId="53" fillId="0" borderId="0" applyFont="0" applyFill="0" applyBorder="0" applyAlignment="0" applyProtection="0"/>
    <xf numFmtId="0" fontId="4" fillId="0" borderId="0"/>
    <xf numFmtId="0" fontId="4" fillId="0" borderId="0"/>
    <xf numFmtId="0" fontId="2" fillId="0" borderId="0"/>
    <xf numFmtId="0" fontId="1" fillId="0" borderId="0"/>
    <xf numFmtId="44" fontId="4" fillId="0" borderId="0" applyFont="0" applyFill="0" applyBorder="0" applyAlignment="0" applyProtection="0"/>
    <xf numFmtId="164" fontId="4" fillId="0" borderId="0" applyFont="0" applyFill="0" applyBorder="0" applyAlignment="0" applyProtection="0"/>
    <xf numFmtId="0" fontId="1" fillId="0" borderId="0"/>
  </cellStyleXfs>
  <cellXfs count="699">
    <xf numFmtId="0" fontId="0" fillId="0" borderId="0" xfId="0"/>
    <xf numFmtId="0" fontId="4" fillId="0" borderId="0" xfId="0" applyFont="1"/>
    <xf numFmtId="0" fontId="4" fillId="0" borderId="0" xfId="0" applyFont="1" applyProtection="1">
      <protection locked="0"/>
    </xf>
    <xf numFmtId="0" fontId="4" fillId="5" borderId="0" xfId="0" applyFont="1" applyFill="1" applyAlignment="1" applyProtection="1">
      <alignment horizontal="center" vertical="center" wrapText="1"/>
      <protection locked="0"/>
    </xf>
    <xf numFmtId="0" fontId="4" fillId="0" borderId="2" xfId="0" applyFont="1" applyBorder="1"/>
    <xf numFmtId="0" fontId="13" fillId="0" borderId="0" xfId="3" applyFont="1" applyFill="1" applyAlignment="1">
      <alignment horizontal="left" vertical="top"/>
    </xf>
    <xf numFmtId="0" fontId="4" fillId="0" borderId="0" xfId="0" applyFont="1" applyAlignment="1">
      <alignment horizontal="right" vertical="top"/>
    </xf>
    <xf numFmtId="0" fontId="8" fillId="0" borderId="3" xfId="0" applyFont="1" applyBorder="1" applyAlignment="1">
      <alignment vertical="center" wrapText="1"/>
    </xf>
    <xf numFmtId="0" fontId="20" fillId="0" borderId="0" xfId="0" applyFont="1"/>
    <xf numFmtId="0" fontId="4" fillId="0" borderId="0" xfId="0" applyFont="1" applyAlignment="1">
      <alignment horizontal="left" vertical="top" wrapText="1"/>
    </xf>
    <xf numFmtId="49" fontId="4" fillId="8" borderId="4" xfId="3" applyNumberFormat="1" applyBorder="1" applyProtection="1">
      <protection locked="0"/>
    </xf>
    <xf numFmtId="49" fontId="4" fillId="12" borderId="4" xfId="6" applyNumberFormat="1" applyBorder="1" applyProtection="1">
      <protection locked="0"/>
    </xf>
    <xf numFmtId="49" fontId="4" fillId="8" borderId="5" xfId="3" applyNumberFormat="1" applyBorder="1" applyProtection="1">
      <protection locked="0"/>
    </xf>
    <xf numFmtId="49" fontId="4" fillId="12" borderId="5" xfId="6" applyNumberFormat="1" applyBorder="1" applyProtection="1">
      <protection locked="0"/>
    </xf>
    <xf numFmtId="0" fontId="0" fillId="0" borderId="6" xfId="0" applyBorder="1" applyAlignment="1">
      <alignment wrapText="1"/>
    </xf>
    <xf numFmtId="49" fontId="4" fillId="8" borderId="4" xfId="3" applyNumberFormat="1" applyBorder="1" applyAlignment="1" applyProtection="1">
      <alignment vertical="center" wrapText="1"/>
      <protection locked="0"/>
    </xf>
    <xf numFmtId="49" fontId="4" fillId="12" borderId="4" xfId="6" applyNumberFormat="1" applyBorder="1" applyAlignment="1" applyProtection="1">
      <alignment vertical="center" wrapText="1"/>
      <protection locked="0"/>
    </xf>
    <xf numFmtId="0" fontId="3" fillId="0" borderId="0" xfId="0" applyFont="1"/>
    <xf numFmtId="0" fontId="3" fillId="0" borderId="5" xfId="0" applyFont="1" applyBorder="1" applyAlignment="1">
      <alignment wrapText="1"/>
    </xf>
    <xf numFmtId="0" fontId="8" fillId="0" borderId="0" xfId="0" applyFont="1" applyAlignment="1">
      <alignment vertical="center" wrapText="1"/>
    </xf>
    <xf numFmtId="0" fontId="4" fillId="0" borderId="0" xfId="0" applyFont="1" applyAlignment="1">
      <alignment vertical="center"/>
    </xf>
    <xf numFmtId="0" fontId="6" fillId="0" borderId="0" xfId="0" applyFont="1"/>
    <xf numFmtId="0" fontId="11" fillId="0" borderId="0" xfId="0" applyFont="1" applyAlignment="1">
      <alignment horizontal="left" wrapText="1"/>
    </xf>
    <xf numFmtId="0" fontId="21" fillId="0" borderId="0" xfId="0" applyFont="1" applyAlignment="1">
      <alignment horizontal="left" vertical="center" indent="1"/>
    </xf>
    <xf numFmtId="0" fontId="14" fillId="0" borderId="0" xfId="0" applyFont="1"/>
    <xf numFmtId="0" fontId="4" fillId="0" borderId="0" xfId="0" applyFont="1" applyAlignment="1">
      <alignment horizontal="right"/>
    </xf>
    <xf numFmtId="0" fontId="33" fillId="0" borderId="0" xfId="0" applyFont="1"/>
    <xf numFmtId="0" fontId="6" fillId="0" borderId="0" xfId="0" applyFont="1" applyAlignment="1">
      <alignment wrapText="1"/>
    </xf>
    <xf numFmtId="0" fontId="4" fillId="0" borderId="0" xfId="0" applyFont="1" applyAlignment="1">
      <alignment vertical="top"/>
    </xf>
    <xf numFmtId="0" fontId="5" fillId="0" borderId="0" xfId="0" applyFont="1" applyAlignment="1">
      <alignment vertical="top"/>
    </xf>
    <xf numFmtId="0" fontId="14" fillId="0" borderId="0" xfId="0" applyFont="1" applyAlignment="1">
      <alignment vertical="top"/>
    </xf>
    <xf numFmtId="0" fontId="5" fillId="0" borderId="3" xfId="0" applyFont="1" applyBorder="1" applyAlignment="1">
      <alignment vertical="top"/>
    </xf>
    <xf numFmtId="0" fontId="4" fillId="0" borderId="0" xfId="0" applyFont="1" applyAlignment="1">
      <alignment vertical="top" wrapText="1"/>
    </xf>
    <xf numFmtId="0" fontId="10" fillId="0" borderId="0" xfId="0" applyFont="1" applyAlignment="1">
      <alignment horizontal="center" vertical="top" wrapText="1"/>
    </xf>
    <xf numFmtId="0" fontId="5" fillId="0" borderId="0" xfId="0" applyFont="1" applyAlignment="1">
      <alignment horizontal="left" vertical="top" wrapText="1"/>
    </xf>
    <xf numFmtId="0" fontId="19" fillId="0" borderId="0" xfId="0" applyFont="1" applyAlignment="1">
      <alignment horizontal="right" vertical="top"/>
    </xf>
    <xf numFmtId="0" fontId="4" fillId="6" borderId="0" xfId="0" applyFont="1" applyFill="1" applyAlignment="1">
      <alignment horizontal="left" vertical="top" wrapText="1"/>
    </xf>
    <xf numFmtId="0" fontId="19" fillId="0" borderId="0" xfId="0" applyFont="1" applyAlignment="1">
      <alignment vertical="top" wrapText="1"/>
    </xf>
    <xf numFmtId="0" fontId="4" fillId="0" borderId="0" xfId="0" applyFont="1" applyAlignment="1">
      <alignment horizontal="left" vertical="top"/>
    </xf>
    <xf numFmtId="0" fontId="20" fillId="0" borderId="0" xfId="0" applyFont="1" applyAlignment="1">
      <alignment vertical="top"/>
    </xf>
    <xf numFmtId="49" fontId="4" fillId="0" borderId="0" xfId="0" applyNumberFormat="1" applyFont="1" applyAlignment="1">
      <alignment vertical="top"/>
    </xf>
    <xf numFmtId="0" fontId="4" fillId="6" borderId="0" xfId="0" applyFont="1" applyFill="1" applyAlignment="1">
      <alignment vertical="center"/>
    </xf>
    <xf numFmtId="49" fontId="4" fillId="13" borderId="0" xfId="6" applyNumberFormat="1" applyFill="1" applyAlignment="1">
      <alignment vertical="top"/>
    </xf>
    <xf numFmtId="0" fontId="4" fillId="0" borderId="6" xfId="0" applyFont="1" applyBorder="1" applyAlignment="1">
      <alignment wrapText="1"/>
    </xf>
    <xf numFmtId="0" fontId="34" fillId="0" borderId="0" xfId="0" applyFont="1" applyAlignment="1">
      <alignment vertical="top"/>
    </xf>
    <xf numFmtId="0" fontId="35" fillId="0" borderId="0" xfId="0" applyFont="1" applyAlignment="1">
      <alignment vertical="top"/>
    </xf>
    <xf numFmtId="0" fontId="36" fillId="0" borderId="0" xfId="0" applyFont="1"/>
    <xf numFmtId="168" fontId="4" fillId="0" borderId="2" xfId="0" applyNumberFormat="1" applyFont="1" applyBorder="1"/>
    <xf numFmtId="0" fontId="5" fillId="0" borderId="0" xfId="0" applyFont="1"/>
    <xf numFmtId="0" fontId="6" fillId="0" borderId="0" xfId="0" applyFont="1" applyAlignment="1">
      <alignment vertical="top"/>
    </xf>
    <xf numFmtId="166" fontId="4" fillId="0" borderId="0" xfId="5" applyFill="1" applyAlignment="1">
      <alignment horizontal="right" vertical="top" wrapText="1"/>
    </xf>
    <xf numFmtId="0" fontId="34" fillId="0" borderId="0" xfId="0" applyFont="1" applyAlignment="1">
      <alignment horizontal="right" vertical="top"/>
    </xf>
    <xf numFmtId="0" fontId="3" fillId="0" borderId="0" xfId="0" applyFont="1" applyAlignment="1">
      <alignment horizontal="left" vertical="top"/>
    </xf>
    <xf numFmtId="0" fontId="0" fillId="0" borderId="0" xfId="0" applyAlignment="1">
      <alignment horizontal="left" vertical="top" wrapText="1"/>
    </xf>
    <xf numFmtId="0" fontId="4" fillId="0" borderId="0" xfId="0" applyFont="1" applyAlignment="1" applyProtection="1">
      <alignment vertical="top"/>
      <protection locked="0"/>
    </xf>
    <xf numFmtId="0" fontId="5" fillId="0" borderId="0" xfId="0" applyFont="1" applyAlignment="1" applyProtection="1">
      <alignment vertical="top"/>
      <protection locked="0"/>
    </xf>
    <xf numFmtId="0" fontId="20" fillId="0" borderId="0" xfId="0" applyFont="1" applyAlignment="1" applyProtection="1">
      <alignment vertical="top"/>
      <protection locked="0"/>
    </xf>
    <xf numFmtId="0" fontId="4" fillId="0" borderId="0" xfId="7" applyBorder="1" applyAlignment="1">
      <alignment vertical="center" wrapText="1"/>
    </xf>
    <xf numFmtId="0" fontId="5" fillId="0" borderId="0" xfId="0" applyFont="1" applyAlignment="1">
      <alignment vertical="top" wrapText="1"/>
    </xf>
    <xf numFmtId="0" fontId="0" fillId="0" borderId="0" xfId="0" applyAlignment="1">
      <alignment vertical="center"/>
    </xf>
    <xf numFmtId="0" fontId="4" fillId="6" borderId="0" xfId="0" applyFont="1" applyFill="1" applyAlignment="1">
      <alignment vertical="top" wrapText="1"/>
    </xf>
    <xf numFmtId="0" fontId="4" fillId="0" borderId="0" xfId="10" applyBorder="1" applyAlignment="1">
      <alignment horizontal="left" vertical="top"/>
    </xf>
    <xf numFmtId="0" fontId="5" fillId="0" borderId="0" xfId="0" applyFont="1" applyAlignment="1">
      <alignment horizontal="right" vertical="center"/>
    </xf>
    <xf numFmtId="4" fontId="4" fillId="0" borderId="0" xfId="5" applyNumberFormat="1" applyFill="1" applyAlignment="1">
      <alignment horizontal="right" vertical="center" wrapText="1"/>
    </xf>
    <xf numFmtId="0" fontId="4" fillId="0" borderId="0" xfId="7" applyBorder="1" applyAlignment="1">
      <alignment horizontal="left" vertical="center" wrapText="1"/>
    </xf>
    <xf numFmtId="0" fontId="4" fillId="0" borderId="0" xfId="7" applyBorder="1" applyAlignment="1" applyProtection="1">
      <alignment vertical="top"/>
      <protection locked="0"/>
    </xf>
    <xf numFmtId="166" fontId="4" fillId="0" borderId="0" xfId="7" applyNumberFormat="1" applyBorder="1" applyAlignment="1">
      <alignment horizontal="right" vertical="top" wrapText="1"/>
    </xf>
    <xf numFmtId="9" fontId="4" fillId="0" borderId="0" xfId="0" applyNumberFormat="1" applyFont="1" applyAlignment="1">
      <alignment vertical="top"/>
    </xf>
    <xf numFmtId="0" fontId="25" fillId="0" borderId="0" xfId="9" applyFont="1"/>
    <xf numFmtId="0" fontId="4" fillId="0" borderId="1" xfId="0" applyFont="1" applyBorder="1" applyAlignment="1">
      <alignment vertical="top"/>
    </xf>
    <xf numFmtId="0" fontId="25" fillId="0" borderId="0" xfId="9" applyFont="1" applyAlignment="1">
      <alignment vertical="center"/>
    </xf>
    <xf numFmtId="0" fontId="34" fillId="0" borderId="0" xfId="0" applyFont="1" applyAlignment="1">
      <alignment horizontal="center" vertical="top" wrapText="1"/>
    </xf>
    <xf numFmtId="166" fontId="33" fillId="0" borderId="0" xfId="5" applyFont="1" applyFill="1" applyAlignment="1">
      <alignment horizontal="right" vertical="top" wrapText="1"/>
    </xf>
    <xf numFmtId="0" fontId="26" fillId="9" borderId="20" xfId="9" applyFont="1" applyFill="1" applyBorder="1" applyAlignment="1">
      <alignment vertical="center"/>
    </xf>
    <xf numFmtId="0" fontId="24" fillId="0" borderId="0" xfId="7" applyFont="1" applyBorder="1" applyAlignment="1">
      <alignment horizontal="left" vertical="center" wrapText="1"/>
    </xf>
    <xf numFmtId="0" fontId="5" fillId="0" borderId="0" xfId="0" applyFont="1" applyAlignment="1">
      <alignment horizontal="right" vertical="top"/>
    </xf>
    <xf numFmtId="0" fontId="5" fillId="0" borderId="0" xfId="0" applyFont="1" applyAlignment="1">
      <alignment vertical="center"/>
    </xf>
    <xf numFmtId="0" fontId="8" fillId="0" borderId="0" xfId="0" applyFont="1" applyAlignment="1">
      <alignment horizontal="right"/>
    </xf>
    <xf numFmtId="0" fontId="34" fillId="0" borderId="0" xfId="0" applyFont="1" applyAlignment="1">
      <alignment horizontal="left" vertical="top"/>
    </xf>
    <xf numFmtId="0" fontId="33" fillId="0" borderId="0" xfId="0" applyFont="1" applyAlignment="1">
      <alignment horizontal="left" vertical="top" wrapText="1"/>
    </xf>
    <xf numFmtId="0" fontId="0" fillId="0" borderId="19" xfId="0" applyBorder="1"/>
    <xf numFmtId="0" fontId="4" fillId="0" borderId="19" xfId="0" applyFont="1" applyBorder="1" applyAlignment="1">
      <alignment vertical="top"/>
    </xf>
    <xf numFmtId="0" fontId="4" fillId="0" borderId="23" xfId="0" applyFont="1" applyBorder="1" applyAlignment="1">
      <alignment vertical="top"/>
    </xf>
    <xf numFmtId="0" fontId="4" fillId="0" borderId="25" xfId="0" applyFont="1" applyBorder="1" applyAlignment="1">
      <alignment vertical="top"/>
    </xf>
    <xf numFmtId="0" fontId="4" fillId="0" borderId="26" xfId="0" applyFont="1" applyBorder="1" applyAlignment="1">
      <alignment vertical="top"/>
    </xf>
    <xf numFmtId="0" fontId="4" fillId="0" borderId="0" xfId="7" applyBorder="1" applyAlignment="1">
      <alignment horizontal="left" vertical="top" wrapText="1"/>
    </xf>
    <xf numFmtId="0" fontId="4" fillId="14" borderId="0" xfId="7" applyFill="1" applyBorder="1" applyAlignment="1">
      <alignment horizontal="left" vertical="top" wrapText="1"/>
    </xf>
    <xf numFmtId="0" fontId="23" fillId="13" borderId="0" xfId="7" applyFont="1" applyFill="1" applyBorder="1" applyAlignment="1">
      <alignment vertical="top"/>
    </xf>
    <xf numFmtId="0" fontId="0" fillId="0" borderId="0" xfId="0" applyAlignment="1">
      <alignment horizontal="right" vertical="center" wrapText="1"/>
    </xf>
    <xf numFmtId="0" fontId="0" fillId="0" borderId="33" xfId="0" applyBorder="1" applyAlignment="1" applyProtection="1">
      <alignment vertical="top" wrapText="1"/>
      <protection locked="0"/>
    </xf>
    <xf numFmtId="0" fontId="0" fillId="0" borderId="0" xfId="0" applyAlignment="1" applyProtection="1">
      <alignment vertical="top" wrapText="1"/>
      <protection locked="0"/>
    </xf>
    <xf numFmtId="0" fontId="31" fillId="0" borderId="0" xfId="0" applyFont="1" applyAlignment="1">
      <alignment vertical="top" wrapText="1"/>
    </xf>
    <xf numFmtId="7" fontId="4" fillId="9" borderId="34" xfId="5" applyNumberFormat="1" applyBorder="1" applyAlignment="1">
      <alignment horizontal="right" vertical="top" wrapText="1"/>
    </xf>
    <xf numFmtId="0" fontId="4" fillId="0" borderId="33" xfId="7" applyBorder="1" applyAlignment="1">
      <alignment horizontal="left" vertical="top" wrapText="1"/>
    </xf>
    <xf numFmtId="49" fontId="4" fillId="0" borderId="33" xfId="7" applyNumberFormat="1" applyBorder="1" applyAlignment="1" applyProtection="1">
      <alignment horizontal="left" vertical="top" wrapText="1"/>
      <protection locked="0"/>
    </xf>
    <xf numFmtId="49" fontId="4" fillId="0" borderId="0" xfId="7" applyNumberFormat="1" applyBorder="1" applyAlignment="1" applyProtection="1">
      <alignment horizontal="left" vertical="top" wrapText="1"/>
      <protection locked="0"/>
    </xf>
    <xf numFmtId="168" fontId="4" fillId="0" borderId="0" xfId="0" applyNumberFormat="1" applyFont="1"/>
    <xf numFmtId="0" fontId="10" fillId="0" borderId="0" xfId="0" applyFont="1" applyAlignment="1">
      <alignment horizontal="centerContinuous" vertical="top" wrapText="1"/>
    </xf>
    <xf numFmtId="0" fontId="10" fillId="0" borderId="0" xfId="0" applyFont="1" applyAlignment="1">
      <alignment horizontal="centerContinuous" wrapText="1"/>
    </xf>
    <xf numFmtId="0" fontId="0" fillId="0" borderId="0" xfId="0" applyAlignment="1">
      <alignment vertical="top"/>
    </xf>
    <xf numFmtId="0" fontId="4" fillId="42" borderId="2" xfId="0" applyFont="1" applyFill="1" applyBorder="1"/>
    <xf numFmtId="0" fontId="4" fillId="42" borderId="0" xfId="0" applyFont="1" applyFill="1"/>
    <xf numFmtId="168" fontId="4" fillId="42" borderId="2" xfId="0" applyNumberFormat="1" applyFont="1" applyFill="1" applyBorder="1"/>
    <xf numFmtId="0" fontId="5" fillId="0" borderId="0" xfId="0" applyFont="1" applyAlignment="1" applyProtection="1">
      <alignment vertical="top" wrapText="1"/>
      <protection locked="0"/>
    </xf>
    <xf numFmtId="0" fontId="34" fillId="0" borderId="0" xfId="9" applyFont="1" applyAlignment="1">
      <alignment horizontal="right" vertical="center"/>
    </xf>
    <xf numFmtId="0" fontId="4" fillId="0" borderId="46" xfId="0" applyFont="1" applyBorder="1" applyAlignment="1">
      <alignment horizontal="left" vertical="top" wrapText="1"/>
    </xf>
    <xf numFmtId="0" fontId="4" fillId="0" borderId="48" xfId="0" applyFont="1" applyBorder="1" applyAlignment="1">
      <alignment vertical="top"/>
    </xf>
    <xf numFmtId="0" fontId="4" fillId="0" borderId="35" xfId="0" applyFont="1" applyBorder="1" applyAlignment="1">
      <alignment vertical="top"/>
    </xf>
    <xf numFmtId="0" fontId="4" fillId="0" borderId="62" xfId="0" applyFont="1" applyBorder="1"/>
    <xf numFmtId="0" fontId="4" fillId="0" borderId="65" xfId="0" applyFont="1" applyBorder="1" applyAlignment="1">
      <alignment vertical="center"/>
    </xf>
    <xf numFmtId="0" fontId="4" fillId="0" borderId="66" xfId="0" applyFont="1" applyBorder="1" applyAlignment="1">
      <alignment vertical="center"/>
    </xf>
    <xf numFmtId="0" fontId="4" fillId="0" borderId="63" xfId="0" applyFont="1" applyBorder="1" applyAlignment="1">
      <alignment horizontal="left" vertical="center"/>
    </xf>
    <xf numFmtId="0" fontId="4" fillId="0" borderId="64" xfId="0" applyFont="1" applyBorder="1" applyAlignment="1">
      <alignment horizontal="left" vertical="center"/>
    </xf>
    <xf numFmtId="0" fontId="4" fillId="0" borderId="67" xfId="0" applyFont="1" applyBorder="1"/>
    <xf numFmtId="0" fontId="5" fillId="0" borderId="8" xfId="0" applyFont="1" applyBorder="1"/>
    <xf numFmtId="0" fontId="4" fillId="0" borderId="62" xfId="0" applyFont="1" applyBorder="1" applyAlignment="1">
      <alignment vertical="center"/>
    </xf>
    <xf numFmtId="0" fontId="4" fillId="0" borderId="63" xfId="0" applyFont="1" applyBorder="1" applyAlignment="1">
      <alignment vertical="center"/>
    </xf>
    <xf numFmtId="0" fontId="4" fillId="0" borderId="64" xfId="0" applyFont="1" applyBorder="1" applyAlignment="1">
      <alignment vertical="center"/>
    </xf>
    <xf numFmtId="168" fontId="4" fillId="0" borderId="60" xfId="0" applyNumberFormat="1" applyFont="1" applyBorder="1"/>
    <xf numFmtId="0" fontId="4" fillId="42" borderId="62" xfId="0" applyFont="1" applyFill="1" applyBorder="1"/>
    <xf numFmtId="0" fontId="4" fillId="42" borderId="63" xfId="0" applyFont="1" applyFill="1" applyBorder="1"/>
    <xf numFmtId="168" fontId="4" fillId="42" borderId="61" xfId="0" applyNumberFormat="1" applyFont="1" applyFill="1" applyBorder="1"/>
    <xf numFmtId="0" fontId="5" fillId="0" borderId="9" xfId="0" applyFont="1" applyBorder="1"/>
    <xf numFmtId="0" fontId="0" fillId="0" borderId="0" xfId="0" applyProtection="1">
      <protection locked="0"/>
    </xf>
    <xf numFmtId="0" fontId="4" fillId="3" borderId="0" xfId="0" applyFont="1" applyFill="1" applyProtection="1">
      <protection locked="0"/>
    </xf>
    <xf numFmtId="0" fontId="4" fillId="0" borderId="1" xfId="0" applyFont="1" applyBorder="1" applyProtection="1">
      <protection locked="0"/>
    </xf>
    <xf numFmtId="166" fontId="12" fillId="4" borderId="0" xfId="13" applyNumberFormat="1" applyFont="1" applyFill="1" applyProtection="1">
      <protection locked="0"/>
    </xf>
    <xf numFmtId="0" fontId="16" fillId="0" borderId="0" xfId="9" applyFont="1" applyAlignment="1">
      <alignment horizontal="left" vertical="top" wrapText="1"/>
    </xf>
    <xf numFmtId="0" fontId="8" fillId="0" borderId="69" xfId="0" applyFont="1" applyBorder="1" applyAlignment="1">
      <alignment vertical="center"/>
    </xf>
    <xf numFmtId="0" fontId="4" fillId="0" borderId="36" xfId="0" applyFont="1" applyBorder="1" applyAlignment="1">
      <alignment vertical="top"/>
    </xf>
    <xf numFmtId="0" fontId="34" fillId="0" borderId="36" xfId="0" applyFont="1" applyBorder="1" applyAlignment="1">
      <alignment vertical="center"/>
    </xf>
    <xf numFmtId="0" fontId="4" fillId="0" borderId="36" xfId="0" applyFont="1" applyBorder="1" applyAlignment="1">
      <alignment horizontal="right" vertical="top"/>
    </xf>
    <xf numFmtId="0" fontId="34" fillId="0" borderId="36" xfId="0" applyFont="1" applyBorder="1" applyAlignment="1">
      <alignment horizontal="left" vertical="top"/>
    </xf>
    <xf numFmtId="0" fontId="34" fillId="0" borderId="70" xfId="0" applyFont="1" applyBorder="1" applyAlignment="1">
      <alignment horizontal="left" vertical="top"/>
    </xf>
    <xf numFmtId="0" fontId="4" fillId="0" borderId="45" xfId="0" applyFont="1" applyBorder="1" applyAlignment="1">
      <alignment vertical="top"/>
    </xf>
    <xf numFmtId="0" fontId="34" fillId="0" borderId="68" xfId="0" applyFont="1" applyBorder="1" applyAlignment="1">
      <alignment horizontal="left" vertical="top"/>
    </xf>
    <xf numFmtId="0" fontId="23" fillId="13" borderId="69" xfId="7" applyFont="1" applyFill="1" applyBorder="1" applyAlignment="1">
      <alignment vertical="center"/>
    </xf>
    <xf numFmtId="0" fontId="8" fillId="0" borderId="36" xfId="0" applyFont="1" applyBorder="1" applyAlignment="1">
      <alignment vertical="top"/>
    </xf>
    <xf numFmtId="0" fontId="8" fillId="0" borderId="74" xfId="0" applyFont="1" applyBorder="1" applyAlignment="1">
      <alignment vertical="top"/>
    </xf>
    <xf numFmtId="0" fontId="4" fillId="6" borderId="36" xfId="7" applyFill="1" applyBorder="1" applyAlignment="1">
      <alignment horizontal="left" vertical="top" wrapText="1"/>
    </xf>
    <xf numFmtId="0" fontId="4" fillId="0" borderId="70" xfId="0" applyFont="1" applyBorder="1" applyAlignment="1">
      <alignment vertical="top"/>
    </xf>
    <xf numFmtId="0" fontId="5" fillId="0" borderId="45" xfId="0" applyFont="1" applyBorder="1" applyAlignment="1">
      <alignment vertical="top"/>
    </xf>
    <xf numFmtId="0" fontId="4" fillId="0" borderId="68" xfId="0" applyFont="1" applyBorder="1" applyAlignment="1">
      <alignment vertical="top"/>
    </xf>
    <xf numFmtId="0" fontId="5" fillId="0" borderId="68" xfId="0" applyFont="1" applyBorder="1" applyAlignment="1">
      <alignment wrapText="1"/>
    </xf>
    <xf numFmtId="0" fontId="31" fillId="0" borderId="68" xfId="0" applyFont="1" applyBorder="1" applyAlignment="1">
      <alignment vertical="top" wrapText="1"/>
    </xf>
    <xf numFmtId="0" fontId="0" fillId="0" borderId="71" xfId="0" applyBorder="1" applyAlignment="1">
      <alignment horizontal="left" vertical="top" wrapText="1"/>
    </xf>
    <xf numFmtId="0" fontId="0" fillId="0" borderId="72" xfId="0" applyBorder="1" applyAlignment="1">
      <alignment horizontal="left" vertical="top" wrapText="1"/>
    </xf>
    <xf numFmtId="0" fontId="4" fillId="0" borderId="72" xfId="0" applyFont="1" applyBorder="1" applyAlignment="1">
      <alignment horizontal="right" vertical="top"/>
    </xf>
    <xf numFmtId="0" fontId="4" fillId="0" borderId="72" xfId="0" applyFont="1" applyBorder="1" applyAlignment="1">
      <alignment vertical="top"/>
    </xf>
    <xf numFmtId="0" fontId="4" fillId="0" borderId="73" xfId="0" applyFont="1" applyBorder="1" applyAlignment="1">
      <alignment vertical="top"/>
    </xf>
    <xf numFmtId="7" fontId="4" fillId="9" borderId="24" xfId="7" applyNumberFormat="1" applyFill="1" applyBorder="1" applyAlignment="1">
      <alignment horizontal="right" vertical="center" wrapText="1"/>
    </xf>
    <xf numFmtId="9" fontId="4" fillId="0" borderId="24" xfId="0" applyNumberFormat="1" applyFont="1" applyBorder="1" applyAlignment="1">
      <alignment vertical="center"/>
    </xf>
    <xf numFmtId="171" fontId="4" fillId="9" borderId="24" xfId="7" applyNumberFormat="1" applyFill="1" applyBorder="1" applyAlignment="1">
      <alignment horizontal="right" vertical="center" wrapText="1"/>
    </xf>
    <xf numFmtId="0" fontId="4" fillId="0" borderId="25" xfId="7" applyBorder="1" applyAlignment="1" applyProtection="1">
      <alignment vertical="center"/>
      <protection locked="0"/>
    </xf>
    <xf numFmtId="9" fontId="4" fillId="0" borderId="0" xfId="0" applyNumberFormat="1" applyFont="1" applyAlignment="1">
      <alignment horizontal="right" vertical="center" wrapText="1"/>
    </xf>
    <xf numFmtId="0" fontId="5" fillId="0" borderId="53" xfId="0" applyFont="1" applyBorder="1" applyAlignment="1">
      <alignment vertical="top"/>
    </xf>
    <xf numFmtId="0" fontId="8" fillId="0" borderId="75" xfId="0" applyFont="1" applyBorder="1" applyAlignment="1">
      <alignment vertical="top"/>
    </xf>
    <xf numFmtId="0" fontId="8" fillId="0" borderId="76" xfId="0" applyFont="1" applyBorder="1" applyAlignment="1">
      <alignment vertical="top"/>
    </xf>
    <xf numFmtId="0" fontId="4" fillId="0" borderId="75" xfId="0" applyFont="1" applyBorder="1" applyAlignment="1">
      <alignment vertical="top"/>
    </xf>
    <xf numFmtId="0" fontId="0" fillId="0" borderId="75" xfId="0" applyBorder="1" applyAlignment="1">
      <alignment vertical="top"/>
    </xf>
    <xf numFmtId="0" fontId="0" fillId="0" borderId="76" xfId="0" applyBorder="1" applyAlignment="1">
      <alignment vertical="top"/>
    </xf>
    <xf numFmtId="0" fontId="4" fillId="6" borderId="77" xfId="7" applyFill="1" applyBorder="1" applyAlignment="1">
      <alignment horizontal="right" vertical="top"/>
    </xf>
    <xf numFmtId="0" fontId="4" fillId="0" borderId="76" xfId="0" applyFont="1" applyBorder="1" applyAlignment="1">
      <alignment vertical="top"/>
    </xf>
    <xf numFmtId="0" fontId="4" fillId="0" borderId="75" xfId="7" applyBorder="1" applyAlignment="1">
      <alignment vertical="top"/>
    </xf>
    <xf numFmtId="0" fontId="4" fillId="0" borderId="76" xfId="7" applyBorder="1" applyAlignment="1">
      <alignment vertical="top"/>
    </xf>
    <xf numFmtId="0" fontId="4" fillId="0" borderId="77" xfId="7" applyBorder="1" applyAlignment="1">
      <alignment horizontal="right" vertical="top"/>
    </xf>
    <xf numFmtId="9" fontId="4" fillId="0" borderId="78" xfId="0" applyNumberFormat="1" applyFont="1" applyBorder="1" applyAlignment="1">
      <alignment vertical="top" wrapText="1"/>
    </xf>
    <xf numFmtId="0" fontId="8" fillId="0" borderId="45" xfId="0" applyFont="1" applyBorder="1"/>
    <xf numFmtId="0" fontId="4" fillId="0" borderId="35" xfId="7" applyBorder="1" applyAlignment="1">
      <alignment wrapText="1"/>
    </xf>
    <xf numFmtId="0" fontId="4" fillId="0" borderId="25" xfId="7" applyBorder="1" applyAlignment="1">
      <alignment horizontal="right" wrapText="1"/>
    </xf>
    <xf numFmtId="0" fontId="25" fillId="0" borderId="3" xfId="9" applyFont="1" applyBorder="1"/>
    <xf numFmtId="0" fontId="4" fillId="7" borderId="0" xfId="0" applyFont="1" applyFill="1" applyProtection="1">
      <protection locked="0"/>
    </xf>
    <xf numFmtId="173" fontId="10" fillId="0" borderId="0" xfId="0" applyNumberFormat="1" applyFont="1" applyAlignment="1">
      <alignment horizontal="center" vertical="top" wrapText="1"/>
    </xf>
    <xf numFmtId="0" fontId="4" fillId="0" borderId="0" xfId="0" applyFont="1" applyAlignment="1" applyProtection="1">
      <alignment horizontal="left" vertical="center" wrapText="1"/>
      <protection locked="0"/>
    </xf>
    <xf numFmtId="173" fontId="4" fillId="0" borderId="0" xfId="0" applyNumberFormat="1" applyFont="1" applyAlignment="1">
      <alignment vertical="top"/>
    </xf>
    <xf numFmtId="173" fontId="4" fillId="0" borderId="0" xfId="0" applyNumberFormat="1" applyFont="1" applyAlignment="1">
      <alignment vertical="top" wrapText="1"/>
    </xf>
    <xf numFmtId="173" fontId="10" fillId="15" borderId="0" xfId="0" applyNumberFormat="1" applyFont="1" applyFill="1" applyAlignment="1">
      <alignment horizontal="center" vertical="top" wrapText="1"/>
    </xf>
    <xf numFmtId="0" fontId="4" fillId="14" borderId="0" xfId="7" applyFill="1" applyBorder="1" applyAlignment="1" applyProtection="1">
      <alignment horizontal="center" vertical="top" wrapText="1"/>
      <protection locked="0"/>
    </xf>
    <xf numFmtId="0" fontId="37" fillId="0" borderId="3" xfId="0" applyFont="1" applyBorder="1" applyAlignment="1">
      <alignment vertical="top" wrapText="1"/>
    </xf>
    <xf numFmtId="0" fontId="17" fillId="0" borderId="0" xfId="0" applyFont="1" applyAlignment="1">
      <alignment vertical="top"/>
    </xf>
    <xf numFmtId="0" fontId="39" fillId="0" borderId="0" xfId="0" applyFont="1" applyAlignment="1" applyProtection="1">
      <alignment horizontal="left"/>
      <protection locked="0"/>
    </xf>
    <xf numFmtId="0" fontId="34" fillId="0" borderId="0" xfId="0" applyFont="1" applyAlignment="1">
      <alignment horizontal="left" vertical="top" wrapText="1"/>
    </xf>
    <xf numFmtId="0" fontId="37" fillId="0" borderId="3" xfId="0" applyFont="1" applyBorder="1" applyAlignment="1">
      <alignment wrapText="1"/>
    </xf>
    <xf numFmtId="0" fontId="34" fillId="0" borderId="0" xfId="0" applyFont="1" applyAlignment="1">
      <alignment horizontal="left" wrapText="1"/>
    </xf>
    <xf numFmtId="0" fontId="4" fillId="0" borderId="82" xfId="0" applyFont="1" applyBorder="1"/>
    <xf numFmtId="0" fontId="4" fillId="0" borderId="83" xfId="0" applyFont="1" applyBorder="1"/>
    <xf numFmtId="0" fontId="4" fillId="0" borderId="33" xfId="7" applyBorder="1" applyAlignment="1">
      <alignment vertical="top" wrapText="1"/>
    </xf>
    <xf numFmtId="0" fontId="4" fillId="0" borderId="0" xfId="7" applyBorder="1" applyAlignment="1">
      <alignment vertical="top" wrapText="1"/>
    </xf>
    <xf numFmtId="14" fontId="5" fillId="0" borderId="33" xfId="7" applyNumberFormat="1" applyFont="1" applyBorder="1" applyAlignment="1" applyProtection="1">
      <alignment vertical="center" wrapText="1"/>
      <protection locked="0"/>
    </xf>
    <xf numFmtId="14" fontId="5" fillId="0" borderId="0" xfId="7" applyNumberFormat="1" applyFont="1" applyBorder="1" applyAlignment="1" applyProtection="1">
      <alignment vertical="center" wrapText="1"/>
      <protection locked="0"/>
    </xf>
    <xf numFmtId="0" fontId="4" fillId="44" borderId="63" xfId="0" applyFont="1" applyFill="1" applyBorder="1"/>
    <xf numFmtId="9" fontId="4" fillId="7" borderId="78" xfId="0" applyNumberFormat="1" applyFont="1" applyFill="1" applyBorder="1" applyAlignment="1" applyProtection="1">
      <alignment horizontal="right" vertical="center" wrapText="1"/>
      <protection locked="0"/>
    </xf>
    <xf numFmtId="169" fontId="4" fillId="7" borderId="24" xfId="7" applyNumberFormat="1" applyFill="1" applyBorder="1" applyAlignment="1" applyProtection="1">
      <alignment vertical="center"/>
      <protection locked="0"/>
    </xf>
    <xf numFmtId="0" fontId="25" fillId="0" borderId="5" xfId="9" applyFont="1" applyBorder="1"/>
    <xf numFmtId="0" fontId="4" fillId="0" borderId="84" xfId="0" applyFont="1" applyBorder="1" applyProtection="1">
      <protection locked="0"/>
    </xf>
    <xf numFmtId="0" fontId="4" fillId="0" borderId="85" xfId="0" applyFont="1" applyBorder="1" applyProtection="1">
      <protection locked="0"/>
    </xf>
    <xf numFmtId="0" fontId="4" fillId="0" borderId="0" xfId="0" applyFont="1" applyAlignment="1" applyProtection="1">
      <alignment horizontal="right"/>
      <protection locked="0"/>
    </xf>
    <xf numFmtId="0" fontId="13" fillId="0" borderId="0" xfId="0" applyFont="1" applyProtection="1">
      <protection locked="0"/>
    </xf>
    <xf numFmtId="0" fontId="34" fillId="0" borderId="0" xfId="0" applyFont="1" applyProtection="1">
      <protection locked="0"/>
    </xf>
    <xf numFmtId="0" fontId="4" fillId="0" borderId="87" xfId="0" applyFont="1" applyBorder="1" applyAlignment="1">
      <alignment horizontal="left" vertical="center"/>
    </xf>
    <xf numFmtId="0" fontId="4" fillId="0" borderId="88" xfId="0" applyFont="1" applyBorder="1"/>
    <xf numFmtId="0" fontId="4" fillId="0" borderId="89" xfId="0" applyFont="1" applyBorder="1"/>
    <xf numFmtId="0" fontId="4" fillId="44" borderId="0" xfId="0" applyFont="1" applyFill="1"/>
    <xf numFmtId="0" fontId="4" fillId="8" borderId="1" xfId="1" applyFill="1" applyBorder="1" applyAlignment="1">
      <alignment horizontal="center" vertical="center" wrapText="1"/>
      <protection locked="0"/>
    </xf>
    <xf numFmtId="0" fontId="34" fillId="15" borderId="0" xfId="0" applyFont="1" applyFill="1" applyAlignment="1">
      <alignment vertical="top"/>
    </xf>
    <xf numFmtId="0" fontId="34" fillId="0" borderId="0" xfId="0" applyFont="1" applyAlignment="1">
      <alignment vertical="top" wrapText="1"/>
    </xf>
    <xf numFmtId="0" fontId="37" fillId="0" borderId="0" xfId="0" applyFont="1" applyAlignment="1">
      <alignment wrapText="1"/>
    </xf>
    <xf numFmtId="0" fontId="37" fillId="0" borderId="0" xfId="0" applyFont="1" applyAlignment="1">
      <alignment vertical="top" wrapText="1"/>
    </xf>
    <xf numFmtId="0" fontId="5" fillId="0" borderId="0" xfId="0" applyFont="1" applyAlignment="1" applyProtection="1">
      <alignment horizontal="left" vertical="top" wrapText="1"/>
      <protection locked="0"/>
    </xf>
    <xf numFmtId="0" fontId="4" fillId="0" borderId="0" xfId="6" applyFill="1" applyAlignment="1" applyProtection="1">
      <alignment horizontal="left" vertical="top" wrapText="1"/>
      <protection locked="0"/>
    </xf>
    <xf numFmtId="0" fontId="34" fillId="0" borderId="10" xfId="0" applyFont="1" applyBorder="1" applyAlignment="1">
      <alignment horizontal="left" vertical="top" wrapText="1"/>
    </xf>
    <xf numFmtId="0" fontId="4" fillId="0" borderId="0" xfId="0" applyFont="1" applyAlignment="1">
      <alignment horizontal="center" vertical="top" wrapText="1"/>
    </xf>
    <xf numFmtId="0" fontId="27" fillId="0" borderId="7" xfId="9" applyFont="1" applyBorder="1" applyAlignment="1">
      <alignment vertical="top" wrapText="1"/>
    </xf>
    <xf numFmtId="0" fontId="4" fillId="8" borderId="1" xfId="0" applyFont="1" applyFill="1" applyBorder="1" applyAlignment="1">
      <alignment vertical="top"/>
    </xf>
    <xf numFmtId="0" fontId="4" fillId="0" borderId="0" xfId="10" applyFill="1" applyBorder="1" applyAlignment="1">
      <alignment horizontal="left" vertical="top"/>
    </xf>
    <xf numFmtId="0" fontId="4" fillId="0" borderId="86" xfId="0" applyFont="1" applyBorder="1" applyAlignment="1">
      <alignment vertical="top"/>
    </xf>
    <xf numFmtId="0" fontId="4" fillId="0" borderId="33" xfId="7" applyFill="1" applyBorder="1" applyAlignment="1">
      <alignment vertical="top" wrapText="1"/>
    </xf>
    <xf numFmtId="0" fontId="4" fillId="0" borderId="0" xfId="7" applyFill="1" applyBorder="1" applyAlignment="1">
      <alignment vertical="top" wrapText="1"/>
    </xf>
    <xf numFmtId="14" fontId="5" fillId="0" borderId="33" xfId="7" applyNumberFormat="1" applyFont="1" applyFill="1" applyBorder="1" applyAlignment="1" applyProtection="1">
      <alignment vertical="center" wrapText="1"/>
      <protection locked="0"/>
    </xf>
    <xf numFmtId="14" fontId="5" fillId="0" borderId="0" xfId="7" applyNumberFormat="1" applyFont="1" applyFill="1" applyBorder="1" applyAlignment="1" applyProtection="1">
      <alignment vertical="center" wrapText="1"/>
      <protection locked="0"/>
    </xf>
    <xf numFmtId="14" fontId="4" fillId="0" borderId="0" xfId="6" applyNumberFormat="1" applyFill="1" applyAlignment="1">
      <alignment horizontal="left" vertical="top" wrapText="1"/>
    </xf>
    <xf numFmtId="165" fontId="4" fillId="0" borderId="0" xfId="6" applyNumberFormat="1" applyFill="1" applyAlignment="1">
      <alignment horizontal="center" vertical="top" wrapText="1"/>
    </xf>
    <xf numFmtId="0" fontId="33" fillId="0" borderId="0" xfId="0" applyFont="1" applyAlignment="1">
      <alignment horizontal="center" vertical="top"/>
    </xf>
    <xf numFmtId="0" fontId="4" fillId="0" borderId="0" xfId="0" quotePrefix="1" applyFont="1" applyAlignment="1">
      <alignment vertical="top"/>
    </xf>
    <xf numFmtId="1" fontId="4" fillId="7" borderId="18" xfId="45" applyNumberFormat="1" applyFont="1" applyFill="1" applyBorder="1" applyAlignment="1" applyProtection="1">
      <alignment vertical="top" wrapText="1"/>
      <protection locked="0"/>
    </xf>
    <xf numFmtId="0" fontId="4" fillId="7" borderId="1" xfId="6" applyFill="1" applyBorder="1" applyAlignment="1" applyProtection="1">
      <alignment horizontal="right" vertical="top" wrapText="1"/>
      <protection locked="0"/>
    </xf>
    <xf numFmtId="0" fontId="17" fillId="0" borderId="1" xfId="0" applyFont="1" applyBorder="1" applyAlignment="1">
      <alignment vertical="top" wrapText="1"/>
    </xf>
    <xf numFmtId="0" fontId="31" fillId="7" borderId="1" xfId="1" applyNumberFormat="1" applyFont="1" applyFill="1" applyBorder="1" applyAlignment="1">
      <alignment horizontal="right" vertical="center" wrapText="1"/>
      <protection locked="0"/>
    </xf>
    <xf numFmtId="0" fontId="4" fillId="7" borderId="22" xfId="7" applyFill="1" applyBorder="1" applyAlignment="1" applyProtection="1">
      <alignment horizontal="left" vertical="top" wrapText="1"/>
      <protection locked="0"/>
    </xf>
    <xf numFmtId="0" fontId="0" fillId="0" borderId="0" xfId="0" applyAlignment="1">
      <alignment vertical="top" wrapText="1"/>
    </xf>
    <xf numFmtId="0" fontId="6" fillId="0" borderId="0" xfId="0" applyFont="1" applyAlignment="1">
      <alignment vertical="center"/>
    </xf>
    <xf numFmtId="0" fontId="4" fillId="0" borderId="0" xfId="46" applyAlignment="1">
      <alignment vertical="top"/>
    </xf>
    <xf numFmtId="173" fontId="4" fillId="0" borderId="0" xfId="46" applyNumberFormat="1" applyAlignment="1">
      <alignment vertical="top"/>
    </xf>
    <xf numFmtId="0" fontId="4" fillId="0" borderId="0" xfId="46"/>
    <xf numFmtId="0" fontId="4" fillId="0" borderId="0" xfId="46" applyAlignment="1">
      <alignment vertical="top" wrapText="1"/>
    </xf>
    <xf numFmtId="0" fontId="57" fillId="0" borderId="0" xfId="47" applyFont="1" applyAlignment="1">
      <alignment horizontal="center"/>
    </xf>
    <xf numFmtId="0" fontId="57" fillId="0" borderId="0" xfId="47" applyFont="1" applyAlignment="1">
      <alignment horizontal="center" wrapText="1"/>
    </xf>
    <xf numFmtId="0" fontId="4" fillId="0" borderId="0" xfId="0" applyFont="1" applyAlignment="1">
      <alignment wrapText="1"/>
    </xf>
    <xf numFmtId="0" fontId="4" fillId="0" borderId="2" xfId="0" applyFont="1" applyBorder="1" applyAlignment="1">
      <alignment vertical="center"/>
    </xf>
    <xf numFmtId="0" fontId="18" fillId="0" borderId="0" xfId="2"/>
    <xf numFmtId="0" fontId="34" fillId="0" borderId="33" xfId="0" applyFont="1" applyBorder="1" applyAlignment="1">
      <alignment vertical="top" wrapText="1"/>
    </xf>
    <xf numFmtId="0" fontId="4" fillId="44" borderId="88" xfId="0" applyFont="1" applyFill="1" applyBorder="1" applyAlignment="1">
      <alignment horizontal="center" vertical="top"/>
    </xf>
    <xf numFmtId="0" fontId="4" fillId="44" borderId="0" xfId="0" applyFont="1" applyFill="1" applyAlignment="1">
      <alignment horizontal="center" vertical="top"/>
    </xf>
    <xf numFmtId="0" fontId="4" fillId="44" borderId="94" xfId="0" applyFont="1" applyFill="1" applyBorder="1" applyAlignment="1">
      <alignment horizontal="center" vertical="top"/>
    </xf>
    <xf numFmtId="0" fontId="4" fillId="44" borderId="0" xfId="0" applyFont="1" applyFill="1" applyAlignment="1">
      <alignment horizontal="center" vertical="top" wrapText="1"/>
    </xf>
    <xf numFmtId="0" fontId="4" fillId="44" borderId="88" xfId="0" applyFont="1" applyFill="1" applyBorder="1" applyAlignment="1">
      <alignment horizontal="center" vertical="top" wrapText="1"/>
    </xf>
    <xf numFmtId="0" fontId="10" fillId="44" borderId="88" xfId="0" applyFont="1" applyFill="1" applyBorder="1" applyAlignment="1">
      <alignment horizontal="center" vertical="top" wrapText="1"/>
    </xf>
    <xf numFmtId="0" fontId="10" fillId="44" borderId="0" xfId="0" applyFont="1" applyFill="1" applyAlignment="1">
      <alignment horizontal="center" vertical="top" wrapText="1"/>
    </xf>
    <xf numFmtId="0" fontId="10" fillId="44" borderId="94" xfId="0" applyFont="1" applyFill="1" applyBorder="1" applyAlignment="1">
      <alignment horizontal="center" vertical="top" wrapText="1"/>
    </xf>
    <xf numFmtId="166" fontId="33" fillId="44" borderId="88" xfId="5" applyFont="1" applyFill="1" applyBorder="1" applyAlignment="1" applyProtection="1">
      <alignment horizontal="center" vertical="top" wrapText="1"/>
    </xf>
    <xf numFmtId="166" fontId="33" fillId="44" borderId="0" xfId="5" applyFont="1" applyFill="1" applyBorder="1" applyAlignment="1" applyProtection="1">
      <alignment horizontal="center" vertical="top" wrapText="1"/>
    </xf>
    <xf numFmtId="49" fontId="4" fillId="44" borderId="0" xfId="0" applyNumberFormat="1" applyFont="1" applyFill="1" applyAlignment="1">
      <alignment horizontal="center" vertical="top"/>
    </xf>
    <xf numFmtId="49" fontId="4" fillId="44" borderId="94" xfId="0" applyNumberFormat="1" applyFont="1" applyFill="1" applyBorder="1" applyAlignment="1">
      <alignment horizontal="center" vertical="top"/>
    </xf>
    <xf numFmtId="0" fontId="20" fillId="44" borderId="0" xfId="0" applyFont="1" applyFill="1" applyAlignment="1">
      <alignment horizontal="center" vertical="top"/>
    </xf>
    <xf numFmtId="0" fontId="20" fillId="44" borderId="94" xfId="0" applyFont="1" applyFill="1" applyBorder="1" applyAlignment="1">
      <alignment horizontal="center" vertical="top"/>
    </xf>
    <xf numFmtId="49" fontId="4" fillId="44" borderId="88" xfId="0" applyNumberFormat="1" applyFont="1" applyFill="1" applyBorder="1" applyAlignment="1">
      <alignment horizontal="center" vertical="top"/>
    </xf>
    <xf numFmtId="166" fontId="33" fillId="0" borderId="0" xfId="5" applyFont="1" applyFill="1" applyAlignment="1">
      <alignment vertical="top" wrapText="1"/>
    </xf>
    <xf numFmtId="0" fontId="10" fillId="0" borderId="0" xfId="0" applyFont="1" applyAlignment="1">
      <alignment vertical="top" wrapText="1"/>
    </xf>
    <xf numFmtId="0" fontId="0" fillId="0" borderId="0" xfId="0" applyProtection="1">
      <protection locked="0"/>
      <extLst>
        <ext xmlns:xfpb="http://schemas.microsoft.com/office/spreadsheetml/2022/featurepropertybag" uri="{C7286773-470A-42A8-94C5-96B5CB345126}">
          <xfpb:xfComplement i="0"/>
        </ext>
      </extLst>
    </xf>
    <xf numFmtId="0" fontId="5" fillId="42" borderId="2" xfId="0" applyFont="1" applyFill="1" applyBorder="1"/>
    <xf numFmtId="0" fontId="10" fillId="0" borderId="0" xfId="0" applyFont="1" applyAlignment="1">
      <alignment horizontal="center" vertical="top"/>
    </xf>
    <xf numFmtId="0" fontId="0" fillId="0" borderId="0" xfId="0" applyAlignment="1">
      <alignment horizontal="center" vertical="top"/>
    </xf>
    <xf numFmtId="0" fontId="0" fillId="7" borderId="18" xfId="0" applyFill="1" applyBorder="1" applyAlignment="1" applyProtection="1">
      <alignment vertical="top" wrapText="1"/>
      <protection locked="0"/>
    </xf>
    <xf numFmtId="0" fontId="4" fillId="0" borderId="18" xfId="7" applyFont="1" applyFill="1" applyAlignment="1" applyProtection="1">
      <alignment horizontal="left" vertical="top" wrapText="1"/>
    </xf>
    <xf numFmtId="0" fontId="4" fillId="0" borderId="18" xfId="0" applyFont="1" applyBorder="1" applyAlignment="1">
      <alignment vertical="top" wrapText="1"/>
    </xf>
    <xf numFmtId="0" fontId="4" fillId="0" borderId="18" xfId="0" applyFont="1" applyBorder="1" applyAlignment="1">
      <alignment horizontal="left" vertical="top" wrapText="1"/>
    </xf>
    <xf numFmtId="0" fontId="0" fillId="0" borderId="18" xfId="0" applyBorder="1" applyAlignment="1">
      <alignment vertical="top" wrapText="1"/>
    </xf>
    <xf numFmtId="0" fontId="0" fillId="0" borderId="32" xfId="0" applyBorder="1" applyAlignment="1">
      <alignment vertical="top" wrapText="1"/>
    </xf>
    <xf numFmtId="0" fontId="4" fillId="0" borderId="31" xfId="7" applyFont="1" applyFill="1" applyBorder="1" applyAlignment="1" applyProtection="1">
      <alignment vertical="top" wrapText="1"/>
    </xf>
    <xf numFmtId="0" fontId="4" fillId="0" borderId="63" xfId="0" applyFont="1" applyBorder="1"/>
    <xf numFmtId="0" fontId="4" fillId="0" borderId="64" xfId="0" applyFont="1" applyBorder="1"/>
    <xf numFmtId="0" fontId="4" fillId="7" borderId="18" xfId="0" applyFont="1" applyFill="1" applyBorder="1" applyAlignment="1">
      <alignment horizontal="right" vertical="top" wrapText="1"/>
    </xf>
    <xf numFmtId="0" fontId="4" fillId="7" borderId="31" xfId="7" applyFill="1" applyBorder="1" applyAlignment="1" applyProtection="1">
      <alignment vertical="top" wrapText="1"/>
    </xf>
    <xf numFmtId="4" fontId="4" fillId="8" borderId="18" xfId="0" applyNumberFormat="1" applyFont="1" applyFill="1" applyBorder="1" applyAlignment="1" applyProtection="1">
      <alignment vertical="top" wrapText="1"/>
      <protection locked="0"/>
    </xf>
    <xf numFmtId="4" fontId="4" fillId="9" borderId="32" xfId="0" applyNumberFormat="1" applyFont="1" applyFill="1" applyBorder="1" applyAlignment="1">
      <alignment vertical="top" wrapText="1"/>
    </xf>
    <xf numFmtId="0" fontId="4" fillId="8" borderId="1" xfId="1" applyFill="1" applyBorder="1" applyAlignment="1">
      <alignment horizontal="left" vertical="top" wrapText="1"/>
      <protection locked="0"/>
    </xf>
    <xf numFmtId="168" fontId="4" fillId="0" borderId="6" xfId="6" applyNumberFormat="1" applyFill="1" applyBorder="1" applyAlignment="1" applyProtection="1">
      <alignment wrapText="1"/>
    </xf>
    <xf numFmtId="166" fontId="4" fillId="0" borderId="6" xfId="3" applyNumberFormat="1" applyFill="1" applyBorder="1" applyAlignment="1" applyProtection="1">
      <alignment wrapText="1"/>
    </xf>
    <xf numFmtId="166" fontId="4" fillId="0" borderId="4" xfId="3" applyNumberFormat="1" applyFill="1" applyBorder="1" applyAlignment="1" applyProtection="1">
      <alignment horizontal="left" vertical="center" wrapText="1"/>
    </xf>
    <xf numFmtId="166" fontId="4" fillId="0" borderId="4" xfId="6" applyNumberFormat="1" applyFill="1" applyBorder="1" applyAlignment="1" applyProtection="1">
      <alignment horizontal="left" vertical="center" wrapText="1"/>
    </xf>
    <xf numFmtId="0" fontId="60" fillId="0" borderId="0" xfId="0" applyFont="1" applyAlignment="1">
      <alignment horizontal="left" vertical="center" indent="4"/>
    </xf>
    <xf numFmtId="0" fontId="21" fillId="0" borderId="0" xfId="0" applyFont="1" applyAlignment="1">
      <alignment vertical="center"/>
    </xf>
    <xf numFmtId="0" fontId="6" fillId="0" borderId="35" xfId="0" applyFont="1" applyBorder="1"/>
    <xf numFmtId="0" fontId="4" fillId="0" borderId="28" xfId="0" applyFont="1" applyBorder="1"/>
    <xf numFmtId="0" fontId="4" fillId="0" borderId="28" xfId="0" applyFont="1" applyBorder="1" applyAlignment="1">
      <alignment vertical="top"/>
    </xf>
    <xf numFmtId="0" fontId="4" fillId="0" borderId="28" xfId="0" applyFont="1" applyBorder="1" applyAlignment="1">
      <alignment horizontal="right"/>
    </xf>
    <xf numFmtId="0" fontId="4" fillId="0" borderId="21" xfId="0" applyFont="1" applyBorder="1" applyAlignment="1">
      <alignment vertical="top"/>
    </xf>
    <xf numFmtId="0" fontId="4" fillId="0" borderId="0" xfId="10" applyNumberFormat="1" applyBorder="1" applyAlignment="1" applyProtection="1">
      <alignment horizontal="left" vertical="top"/>
    </xf>
    <xf numFmtId="4" fontId="4" fillId="0" borderId="0" xfId="0" applyNumberFormat="1" applyFont="1" applyAlignment="1">
      <alignment vertical="top"/>
    </xf>
    <xf numFmtId="0" fontId="4" fillId="0" borderId="25" xfId="0" applyFont="1" applyBorder="1"/>
    <xf numFmtId="0" fontId="4" fillId="0" borderId="43" xfId="0" applyFont="1" applyBorder="1"/>
    <xf numFmtId="0" fontId="4" fillId="0" borderId="43" xfId="0" applyFont="1" applyBorder="1" applyAlignment="1">
      <alignment vertical="top"/>
    </xf>
    <xf numFmtId="0" fontId="4" fillId="0" borderId="43" xfId="0" applyFont="1" applyBorder="1" applyAlignment="1">
      <alignment horizontal="right"/>
    </xf>
    <xf numFmtId="3" fontId="4" fillId="12" borderId="100" xfId="7" applyNumberFormat="1" applyFont="1" applyFill="1" applyBorder="1" applyAlignment="1" applyProtection="1">
      <alignment vertical="top" wrapText="1"/>
      <protection locked="0"/>
    </xf>
    <xf numFmtId="0" fontId="4" fillId="0" borderId="0" xfId="6" applyFill="1" applyAlignment="1" applyProtection="1">
      <alignment horizontal="left" vertical="top" wrapText="1"/>
    </xf>
    <xf numFmtId="168" fontId="4" fillId="0" borderId="0" xfId="7" applyNumberFormat="1" applyBorder="1" applyAlignment="1" applyProtection="1">
      <alignment horizontal="left" vertical="top" wrapText="1"/>
    </xf>
    <xf numFmtId="0" fontId="4" fillId="8" borderId="1" xfId="0" applyFont="1" applyFill="1" applyBorder="1" applyAlignment="1" applyProtection="1">
      <alignment vertical="top"/>
      <protection locked="0"/>
    </xf>
    <xf numFmtId="0" fontId="4" fillId="15" borderId="0" xfId="7" applyFill="1" applyBorder="1" applyAlignment="1" applyProtection="1">
      <alignment horizontal="left" vertical="top" wrapText="1"/>
    </xf>
    <xf numFmtId="0" fontId="4" fillId="7" borderId="18" xfId="0" applyFont="1" applyFill="1" applyBorder="1" applyAlignment="1" applyProtection="1">
      <alignment horizontal="right" vertical="top" wrapText="1"/>
      <protection locked="0"/>
    </xf>
    <xf numFmtId="0" fontId="31" fillId="7" borderId="1" xfId="1" applyNumberFormat="1" applyFont="1" applyFill="1" applyBorder="1" applyAlignment="1">
      <alignment horizontal="right" vertical="top" wrapText="1"/>
      <protection locked="0"/>
    </xf>
    <xf numFmtId="0" fontId="6" fillId="0" borderId="60" xfId="47" applyFont="1" applyBorder="1" applyAlignment="1" applyProtection="1">
      <alignment horizontal="left" vertical="center" wrapText="1"/>
      <protection locked="0"/>
    </xf>
    <xf numFmtId="0" fontId="6" fillId="0" borderId="90" xfId="47" applyFont="1" applyBorder="1" applyAlignment="1" applyProtection="1">
      <alignment horizontal="left" vertical="center" wrapText="1"/>
      <protection locked="0"/>
    </xf>
    <xf numFmtId="0" fontId="6" fillId="0" borderId="61" xfId="47" applyFont="1" applyBorder="1" applyAlignment="1" applyProtection="1">
      <alignment horizontal="left" vertical="center" wrapText="1"/>
      <protection locked="0"/>
    </xf>
    <xf numFmtId="0" fontId="58" fillId="0" borderId="0" xfId="47" applyFont="1" applyAlignment="1">
      <alignment horizontal="left" vertical="top" wrapText="1"/>
    </xf>
    <xf numFmtId="0" fontId="4" fillId="0" borderId="0" xfId="46" applyAlignment="1">
      <alignment horizontal="left" wrapText="1"/>
    </xf>
    <xf numFmtId="0" fontId="4" fillId="0" borderId="0" xfId="46" applyAlignment="1">
      <alignment horizontal="left" vertical="top" wrapText="1"/>
    </xf>
    <xf numFmtId="0" fontId="58" fillId="0" borderId="0" xfId="47" applyFont="1" applyAlignment="1">
      <alignment horizontal="left" vertical="center"/>
    </xf>
    <xf numFmtId="0" fontId="57" fillId="0" borderId="0" xfId="46" applyFont="1" applyAlignment="1">
      <alignment horizontal="center"/>
    </xf>
    <xf numFmtId="0" fontId="4" fillId="0" borderId="0" xfId="46"/>
    <xf numFmtId="0" fontId="57" fillId="0" borderId="0" xfId="47" applyFont="1" applyAlignment="1">
      <alignment horizontal="center"/>
    </xf>
    <xf numFmtId="0" fontId="58" fillId="0" borderId="0" xfId="47" applyFont="1" applyAlignment="1">
      <alignment horizontal="center"/>
    </xf>
    <xf numFmtId="0" fontId="22" fillId="0" borderId="0" xfId="47" applyFont="1" applyAlignment="1">
      <alignment horizontal="center" vertical="center"/>
    </xf>
    <xf numFmtId="0" fontId="4" fillId="8" borderId="22" xfId="7" applyFill="1" applyBorder="1" applyAlignment="1" applyProtection="1">
      <alignment vertical="top" wrapText="1"/>
      <protection locked="0"/>
    </xf>
    <xf numFmtId="0" fontId="4" fillId="8" borderId="31" xfId="7" applyFill="1" applyBorder="1" applyAlignment="1" applyProtection="1">
      <alignment vertical="top" wrapText="1"/>
      <protection locked="0"/>
    </xf>
    <xf numFmtId="0" fontId="4" fillId="8" borderId="32" xfId="7" applyFill="1" applyBorder="1" applyAlignment="1" applyProtection="1">
      <alignment vertical="top" wrapText="1"/>
      <protection locked="0"/>
    </xf>
    <xf numFmtId="0" fontId="4" fillId="7" borderId="22" xfId="0" applyFont="1" applyFill="1" applyBorder="1" applyAlignment="1">
      <alignment horizontal="left" vertical="top" wrapText="1"/>
    </xf>
    <xf numFmtId="0" fontId="4" fillId="7" borderId="32" xfId="0" applyFont="1" applyFill="1" applyBorder="1" applyAlignment="1">
      <alignment horizontal="left" vertical="top" wrapText="1"/>
    </xf>
    <xf numFmtId="0" fontId="4" fillId="0" borderId="22" xfId="7" applyFont="1" applyFill="1" applyBorder="1" applyAlignment="1" applyProtection="1">
      <alignment horizontal="left" vertical="top" wrapText="1"/>
    </xf>
    <xf numFmtId="0" fontId="4" fillId="0" borderId="32" xfId="7" applyFont="1" applyFill="1" applyBorder="1" applyAlignment="1" applyProtection="1">
      <alignment horizontal="left" vertical="top" wrapText="1"/>
    </xf>
    <xf numFmtId="0" fontId="4" fillId="0" borderId="22" xfId="7" applyFill="1" applyBorder="1" applyAlignment="1" applyProtection="1">
      <alignment vertical="top" wrapText="1"/>
    </xf>
    <xf numFmtId="0" fontId="4" fillId="0" borderId="31" xfId="7" applyFill="1" applyBorder="1" applyAlignment="1" applyProtection="1">
      <alignment vertical="top" wrapText="1"/>
    </xf>
    <xf numFmtId="0" fontId="4" fillId="0" borderId="32" xfId="7" applyFill="1" applyBorder="1" applyAlignment="1" applyProtection="1">
      <alignment vertical="top" wrapText="1"/>
    </xf>
    <xf numFmtId="0" fontId="4" fillId="0" borderId="22" xfId="0" applyFont="1" applyBorder="1" applyAlignment="1">
      <alignment vertical="top"/>
    </xf>
    <xf numFmtId="0" fontId="4" fillId="0" borderId="32" xfId="0" applyFont="1" applyBorder="1" applyAlignment="1">
      <alignment vertical="top"/>
    </xf>
    <xf numFmtId="175" fontId="4" fillId="9" borderId="22" xfId="5" applyNumberFormat="1" applyBorder="1" applyAlignment="1">
      <alignment horizontal="right" vertical="top" wrapText="1"/>
    </xf>
    <xf numFmtId="175" fontId="4" fillId="9" borderId="32" xfId="5" applyNumberFormat="1" applyBorder="1" applyAlignment="1">
      <alignment horizontal="right" vertical="top" wrapText="1"/>
    </xf>
    <xf numFmtId="175" fontId="5" fillId="9" borderId="22" xfId="5" applyNumberFormat="1" applyFont="1" applyBorder="1" applyAlignment="1">
      <alignment horizontal="right" vertical="center" wrapText="1"/>
    </xf>
    <xf numFmtId="175" fontId="5" fillId="9" borderId="32" xfId="0" applyNumberFormat="1" applyFont="1" applyFill="1" applyBorder="1" applyAlignment="1">
      <alignment horizontal="right" vertical="center"/>
    </xf>
    <xf numFmtId="175" fontId="4" fillId="9" borderId="98" xfId="5" applyNumberFormat="1" applyBorder="1" applyAlignment="1">
      <alignment horizontal="right" vertical="top" wrapText="1"/>
    </xf>
    <xf numFmtId="175" fontId="4" fillId="9" borderId="97" xfId="5" applyNumberFormat="1" applyBorder="1" applyAlignment="1">
      <alignment horizontal="right" vertical="top" wrapText="1"/>
    </xf>
    <xf numFmtId="0" fontId="4" fillId="7" borderId="22" xfId="7" applyFill="1" applyBorder="1" applyAlignment="1" applyProtection="1">
      <alignment horizontal="left" vertical="top" wrapText="1"/>
      <protection locked="0"/>
    </xf>
    <xf numFmtId="0" fontId="4" fillId="7" borderId="31" xfId="7" applyFill="1" applyBorder="1" applyAlignment="1" applyProtection="1">
      <alignment horizontal="left" vertical="top" wrapText="1"/>
      <protection locked="0"/>
    </xf>
    <xf numFmtId="0" fontId="4" fillId="7" borderId="32" xfId="7" applyFill="1" applyBorder="1" applyAlignment="1" applyProtection="1">
      <alignment horizontal="left" vertical="top" wrapText="1"/>
      <protection locked="0"/>
    </xf>
    <xf numFmtId="0" fontId="4" fillId="7" borderId="22" xfId="0" applyFont="1" applyFill="1" applyBorder="1" applyAlignment="1" applyProtection="1">
      <alignment horizontal="left" vertical="top" wrapText="1"/>
      <protection locked="0"/>
    </xf>
    <xf numFmtId="0" fontId="4" fillId="7" borderId="31" xfId="0" applyFont="1" applyFill="1" applyBorder="1" applyAlignment="1" applyProtection="1">
      <alignment horizontal="left" vertical="top" wrapText="1"/>
      <protection locked="0"/>
    </xf>
    <xf numFmtId="0" fontId="4" fillId="7" borderId="32" xfId="0" applyFont="1" applyFill="1" applyBorder="1" applyAlignment="1" applyProtection="1">
      <alignment horizontal="left" vertical="top" wrapText="1"/>
      <protection locked="0"/>
    </xf>
    <xf numFmtId="0" fontId="54" fillId="0" borderId="0" xfId="0" applyFont="1" applyAlignment="1">
      <alignment horizontal="left" vertical="top" wrapText="1"/>
    </xf>
    <xf numFmtId="0" fontId="0" fillId="0" borderId="0" xfId="0" applyAlignment="1">
      <alignment vertical="top"/>
    </xf>
    <xf numFmtId="0" fontId="4" fillId="6" borderId="0" xfId="7" applyFill="1" applyBorder="1" applyAlignment="1">
      <alignment horizontal="left" vertical="top" wrapText="1"/>
    </xf>
    <xf numFmtId="0" fontId="4" fillId="0" borderId="22" xfId="7" applyBorder="1" applyAlignment="1">
      <alignment vertical="top" wrapText="1"/>
    </xf>
    <xf numFmtId="0" fontId="4" fillId="0" borderId="31" xfId="7" applyBorder="1" applyAlignment="1">
      <alignment vertical="top" wrapText="1"/>
    </xf>
    <xf numFmtId="0" fontId="4" fillId="0" borderId="32" xfId="7" applyBorder="1" applyAlignment="1">
      <alignment vertical="top" wrapText="1"/>
    </xf>
    <xf numFmtId="14" fontId="5" fillId="7" borderId="22" xfId="7" applyNumberFormat="1" applyFont="1" applyFill="1" applyBorder="1" applyAlignment="1" applyProtection="1">
      <alignment vertical="center" wrapText="1"/>
      <protection locked="0"/>
    </xf>
    <xf numFmtId="14" fontId="5" fillId="7" borderId="31" xfId="7" applyNumberFormat="1" applyFont="1" applyFill="1" applyBorder="1" applyAlignment="1" applyProtection="1">
      <alignment vertical="center" wrapText="1"/>
      <protection locked="0"/>
    </xf>
    <xf numFmtId="14" fontId="5" fillId="7" borderId="32" xfId="7" applyNumberFormat="1" applyFont="1" applyFill="1" applyBorder="1" applyAlignment="1" applyProtection="1">
      <alignment vertical="center" wrapText="1"/>
      <protection locked="0"/>
    </xf>
    <xf numFmtId="0" fontId="6" fillId="0" borderId="0" xfId="0" applyFont="1" applyAlignment="1">
      <alignment vertical="top" wrapText="1"/>
    </xf>
    <xf numFmtId="0" fontId="4" fillId="7" borderId="22" xfId="7" applyFill="1" applyBorder="1" applyAlignment="1" applyProtection="1">
      <alignment vertical="top" wrapText="1"/>
      <protection locked="0"/>
    </xf>
    <xf numFmtId="0" fontId="4" fillId="7" borderId="31" xfId="7" applyFill="1" applyBorder="1" applyAlignment="1" applyProtection="1">
      <alignment vertical="top" wrapText="1"/>
      <protection locked="0"/>
    </xf>
    <xf numFmtId="0" fontId="4" fillId="7" borderId="32" xfId="7" applyFill="1" applyBorder="1" applyAlignment="1" applyProtection="1">
      <alignment vertical="top" wrapText="1"/>
      <protection locked="0"/>
    </xf>
    <xf numFmtId="49" fontId="4" fillId="7" borderId="22" xfId="7" applyNumberFormat="1" applyFill="1" applyBorder="1" applyAlignment="1" applyProtection="1">
      <alignment horizontal="left" vertical="top"/>
      <protection locked="0"/>
    </xf>
    <xf numFmtId="49" fontId="4" fillId="7" borderId="31" xfId="7" applyNumberFormat="1" applyFill="1" applyBorder="1" applyAlignment="1" applyProtection="1">
      <alignment horizontal="left" vertical="top"/>
      <protection locked="0"/>
    </xf>
    <xf numFmtId="49" fontId="4" fillId="7" borderId="32" xfId="7" applyNumberFormat="1" applyFill="1" applyBorder="1" applyAlignment="1" applyProtection="1">
      <alignment horizontal="left" vertical="top"/>
      <protection locked="0"/>
    </xf>
    <xf numFmtId="0" fontId="4" fillId="0" borderId="18" xfId="7" applyAlignment="1">
      <alignment horizontal="left" vertical="top" wrapText="1"/>
    </xf>
    <xf numFmtId="49" fontId="4" fillId="7" borderId="18" xfId="7" applyNumberFormat="1" applyFill="1" applyAlignment="1" applyProtection="1">
      <alignment horizontal="left" vertical="top"/>
      <protection locked="0"/>
    </xf>
    <xf numFmtId="0" fontId="4" fillId="0" borderId="22" xfId="7" applyBorder="1" applyAlignment="1">
      <alignment horizontal="left" vertical="top" wrapText="1"/>
    </xf>
    <xf numFmtId="0" fontId="4" fillId="0" borderId="31" xfId="7" applyBorder="1" applyAlignment="1">
      <alignment horizontal="left" vertical="top" wrapText="1"/>
    </xf>
    <xf numFmtId="0" fontId="0" fillId="0" borderId="42" xfId="0" applyBorder="1" applyAlignment="1">
      <alignment vertical="top"/>
    </xf>
    <xf numFmtId="49" fontId="4" fillId="8" borderId="22" xfId="7" applyNumberFormat="1" applyFill="1" applyBorder="1" applyAlignment="1" applyProtection="1">
      <alignment horizontal="left" vertical="top" wrapText="1"/>
      <protection locked="0"/>
    </xf>
    <xf numFmtId="49" fontId="4" fillId="8" borderId="31" xfId="7" applyNumberFormat="1" applyFill="1" applyBorder="1" applyAlignment="1" applyProtection="1">
      <alignment horizontal="left" vertical="top" wrapText="1"/>
      <protection locked="0"/>
    </xf>
    <xf numFmtId="49" fontId="4" fillId="8" borderId="32" xfId="7" applyNumberFormat="1" applyFill="1" applyBorder="1" applyAlignment="1" applyProtection="1">
      <alignment horizontal="left" vertical="top" wrapText="1"/>
      <protection locked="0"/>
    </xf>
    <xf numFmtId="0" fontId="4" fillId="12" borderId="49" xfId="6" applyBorder="1" applyAlignment="1" applyProtection="1">
      <alignment horizontal="left" vertical="top" wrapText="1"/>
      <protection locked="0"/>
    </xf>
    <xf numFmtId="0" fontId="4" fillId="12" borderId="27" xfId="6" applyBorder="1" applyAlignment="1" applyProtection="1">
      <alignment horizontal="left" vertical="top" wrapText="1"/>
      <protection locked="0"/>
    </xf>
    <xf numFmtId="0" fontId="0" fillId="0" borderId="27" xfId="0" applyBorder="1" applyAlignment="1" applyProtection="1">
      <alignment wrapText="1"/>
      <protection locked="0"/>
    </xf>
    <xf numFmtId="0" fontId="0" fillId="0" borderId="50" xfId="0" applyBorder="1" applyAlignment="1" applyProtection="1">
      <alignment wrapText="1"/>
      <protection locked="0"/>
    </xf>
    <xf numFmtId="0" fontId="4" fillId="12" borderId="33" xfId="6" applyBorder="1" applyAlignment="1" applyProtection="1">
      <alignment horizontal="left" vertical="top" wrapText="1"/>
      <protection locked="0"/>
    </xf>
    <xf numFmtId="0" fontId="4" fillId="12" borderId="0" xfId="6" applyAlignment="1" applyProtection="1">
      <alignment horizontal="left" vertical="top" wrapText="1"/>
      <protection locked="0"/>
    </xf>
    <xf numFmtId="0" fontId="0" fillId="0" borderId="0" xfId="0" applyAlignment="1" applyProtection="1">
      <alignment wrapText="1"/>
      <protection locked="0"/>
    </xf>
    <xf numFmtId="0" fontId="0" fillId="0" borderId="91" xfId="0" applyBorder="1" applyAlignment="1" applyProtection="1">
      <alignment wrapText="1"/>
      <protection locked="0"/>
    </xf>
    <xf numFmtId="0" fontId="0" fillId="0" borderId="41" xfId="0" applyBorder="1" applyAlignment="1" applyProtection="1">
      <alignment wrapText="1"/>
      <protection locked="0"/>
    </xf>
    <xf numFmtId="0" fontId="0" fillId="0" borderId="29" xfId="0" applyBorder="1" applyAlignment="1" applyProtection="1">
      <alignment wrapText="1"/>
      <protection locked="0"/>
    </xf>
    <xf numFmtId="0" fontId="0" fillId="0" borderId="30" xfId="0" applyBorder="1" applyAlignment="1" applyProtection="1">
      <alignment wrapText="1"/>
      <protection locked="0"/>
    </xf>
    <xf numFmtId="0" fontId="6" fillId="0" borderId="0" xfId="0" applyFont="1" applyAlignment="1">
      <alignment horizontal="left" vertical="top" wrapText="1"/>
    </xf>
    <xf numFmtId="0" fontId="4" fillId="6" borderId="0" xfId="0" applyFont="1" applyFill="1" applyAlignment="1">
      <alignment horizontal="left" vertical="top" wrapText="1"/>
    </xf>
    <xf numFmtId="0" fontId="4" fillId="0" borderId="32" xfId="7" applyBorder="1" applyAlignment="1">
      <alignment horizontal="left" vertical="top" wrapText="1"/>
    </xf>
    <xf numFmtId="0" fontId="5" fillId="7" borderId="35" xfId="0" applyFont="1" applyFill="1" applyBorder="1" applyAlignment="1" applyProtection="1">
      <alignment horizontal="left" vertical="top" wrapText="1"/>
      <protection locked="0"/>
    </xf>
    <xf numFmtId="0" fontId="4" fillId="7" borderId="28" xfId="0" applyFont="1" applyFill="1" applyBorder="1" applyAlignment="1" applyProtection="1">
      <alignment vertical="top" wrapText="1"/>
      <protection locked="0"/>
    </xf>
    <xf numFmtId="0" fontId="4" fillId="7" borderId="21" xfId="0" applyFont="1" applyFill="1" applyBorder="1" applyAlignment="1" applyProtection="1">
      <alignment vertical="top" wrapText="1"/>
      <protection locked="0"/>
    </xf>
    <xf numFmtId="0" fontId="4" fillId="7" borderId="25" xfId="0" applyFont="1" applyFill="1" applyBorder="1" applyAlignment="1" applyProtection="1">
      <alignment vertical="top" wrapText="1"/>
      <protection locked="0"/>
    </xf>
    <xf numFmtId="0" fontId="4" fillId="7" borderId="43" xfId="0" applyFont="1" applyFill="1" applyBorder="1" applyAlignment="1" applyProtection="1">
      <alignment vertical="top" wrapText="1"/>
      <protection locked="0"/>
    </xf>
    <xf numFmtId="0" fontId="4" fillId="7" borderId="26" xfId="0" applyFont="1" applyFill="1" applyBorder="1" applyAlignment="1" applyProtection="1">
      <alignment vertical="top" wrapText="1"/>
      <protection locked="0"/>
    </xf>
    <xf numFmtId="0" fontId="4" fillId="7" borderId="7" xfId="0" applyFont="1" applyFill="1" applyBorder="1" applyAlignment="1" applyProtection="1">
      <alignment horizontal="left" vertical="top" wrapText="1"/>
      <protection locked="0"/>
    </xf>
    <xf numFmtId="0" fontId="4" fillId="7" borderId="37" xfId="0" applyFont="1" applyFill="1" applyBorder="1" applyAlignment="1" applyProtection="1">
      <alignment vertical="top" wrapText="1"/>
      <protection locked="0"/>
    </xf>
    <xf numFmtId="0" fontId="4" fillId="7" borderId="7" xfId="0" applyFont="1" applyFill="1" applyBorder="1" applyAlignment="1" applyProtection="1">
      <alignment vertical="top" wrapText="1"/>
      <protection locked="0"/>
    </xf>
    <xf numFmtId="0" fontId="0" fillId="0" borderId="13" xfId="0" applyBorder="1" applyAlignment="1" applyProtection="1">
      <alignment vertical="top" wrapText="1"/>
      <protection locked="0"/>
    </xf>
    <xf numFmtId="0" fontId="0" fillId="0" borderId="14" xfId="0" applyBorder="1" applyAlignment="1" applyProtection="1">
      <alignment vertical="top" wrapText="1"/>
      <protection locked="0"/>
    </xf>
    <xf numFmtId="0" fontId="17" fillId="15" borderId="7" xfId="0" applyFont="1" applyFill="1" applyBorder="1" applyAlignment="1" applyProtection="1">
      <alignment vertical="top" wrapText="1"/>
      <protection locked="0"/>
    </xf>
    <xf numFmtId="0" fontId="4" fillId="15" borderId="37" xfId="0" applyFont="1" applyFill="1" applyBorder="1" applyAlignment="1" applyProtection="1">
      <alignment vertical="top" wrapText="1"/>
      <protection locked="0"/>
    </xf>
    <xf numFmtId="0" fontId="0" fillId="7" borderId="7" xfId="0" applyFill="1" applyBorder="1" applyAlignment="1" applyProtection="1">
      <alignment vertical="top" wrapText="1"/>
      <protection locked="0"/>
    </xf>
    <xf numFmtId="0" fontId="4" fillId="0" borderId="0" xfId="0" applyFont="1" applyAlignment="1">
      <alignment vertical="top" wrapText="1"/>
    </xf>
    <xf numFmtId="0" fontId="4" fillId="0" borderId="22" xfId="7" applyFill="1" applyBorder="1" applyAlignment="1" applyProtection="1">
      <alignment horizontal="left" vertical="top" wrapText="1"/>
    </xf>
    <xf numFmtId="0" fontId="0" fillId="0" borderId="32" xfId="0" applyBorder="1" applyAlignment="1">
      <alignment horizontal="left" vertical="top" wrapText="1"/>
    </xf>
    <xf numFmtId="175" fontId="4" fillId="9" borderId="95" xfId="5" applyNumberFormat="1" applyBorder="1" applyAlignment="1">
      <alignment horizontal="right" vertical="top" wrapText="1"/>
    </xf>
    <xf numFmtId="0" fontId="13" fillId="0" borderId="18" xfId="7" applyFont="1" applyFill="1" applyAlignment="1" applyProtection="1">
      <alignment horizontal="left" vertical="top" wrapText="1"/>
    </xf>
    <xf numFmtId="0" fontId="13" fillId="0" borderId="22" xfId="7" applyFont="1" applyFill="1" applyBorder="1" applyAlignment="1" applyProtection="1">
      <alignment vertical="top" wrapText="1"/>
    </xf>
    <xf numFmtId="0" fontId="13" fillId="0" borderId="31" xfId="7" applyFont="1" applyFill="1" applyBorder="1" applyAlignment="1" applyProtection="1">
      <alignment vertical="top" wrapText="1"/>
    </xf>
    <xf numFmtId="0" fontId="13" fillId="0" borderId="32" xfId="7" applyFont="1" applyFill="1" applyBorder="1" applyAlignment="1" applyProtection="1">
      <alignment vertical="top" wrapText="1"/>
    </xf>
    <xf numFmtId="0" fontId="4" fillId="8" borderId="13" xfId="0" applyFont="1" applyFill="1" applyBorder="1" applyAlignment="1">
      <alignment horizontal="left" vertical="top"/>
    </xf>
    <xf numFmtId="0" fontId="4" fillId="8" borderId="14" xfId="0" applyFont="1" applyFill="1" applyBorder="1" applyAlignment="1">
      <alignment horizontal="left" vertical="top"/>
    </xf>
    <xf numFmtId="0" fontId="27" fillId="0" borderId="7" xfId="9" applyFont="1" applyBorder="1" applyAlignment="1">
      <alignment horizontal="left" vertical="top" wrapText="1"/>
    </xf>
    <xf numFmtId="0" fontId="27" fillId="0" borderId="13" xfId="9" applyFont="1" applyBorder="1" applyAlignment="1">
      <alignment horizontal="left" vertical="top" wrapText="1"/>
    </xf>
    <xf numFmtId="0" fontId="27" fillId="0" borderId="44" xfId="9" applyFont="1" applyBorder="1" applyAlignment="1">
      <alignment horizontal="left" vertical="top" wrapText="1"/>
    </xf>
    <xf numFmtId="0" fontId="5" fillId="0" borderId="0" xfId="0" applyFont="1" applyAlignment="1">
      <alignment horizontal="right" vertical="top" wrapText="1"/>
    </xf>
    <xf numFmtId="49" fontId="4" fillId="8" borderId="49" xfId="7" applyNumberFormat="1" applyFill="1" applyBorder="1" applyAlignment="1" applyProtection="1">
      <alignment horizontal="left" vertical="top"/>
      <protection locked="0"/>
    </xf>
    <xf numFmtId="49" fontId="4" fillId="8" borderId="27" xfId="7" applyNumberFormat="1" applyFill="1" applyBorder="1" applyAlignment="1" applyProtection="1">
      <alignment horizontal="left" vertical="top"/>
      <protection locked="0"/>
    </xf>
    <xf numFmtId="49" fontId="4" fillId="8" borderId="50" xfId="7" applyNumberFormat="1" applyFill="1" applyBorder="1" applyAlignment="1" applyProtection="1">
      <alignment horizontal="left" vertical="top"/>
      <protection locked="0"/>
    </xf>
    <xf numFmtId="49" fontId="4" fillId="8" borderId="41" xfId="7" applyNumberFormat="1" applyFill="1" applyBorder="1" applyAlignment="1" applyProtection="1">
      <alignment horizontal="left" vertical="top"/>
      <protection locked="0"/>
    </xf>
    <xf numFmtId="49" fontId="4" fillId="8" borderId="29" xfId="7" applyNumberFormat="1" applyFill="1" applyBorder="1" applyAlignment="1" applyProtection="1">
      <alignment horizontal="left" vertical="top"/>
      <protection locked="0"/>
    </xf>
    <xf numFmtId="49" fontId="4" fillId="8" borderId="30" xfId="7" applyNumberFormat="1" applyFill="1" applyBorder="1" applyAlignment="1" applyProtection="1">
      <alignment horizontal="left" vertical="top"/>
      <protection locked="0"/>
    </xf>
    <xf numFmtId="0" fontId="4" fillId="0" borderId="22" xfId="7" applyBorder="1" applyAlignment="1">
      <alignment horizontal="left" vertical="top"/>
    </xf>
    <xf numFmtId="0" fontId="4" fillId="0" borderId="31" xfId="7" applyBorder="1" applyAlignment="1">
      <alignment horizontal="left" vertical="top"/>
    </xf>
    <xf numFmtId="0" fontId="4" fillId="0" borderId="32" xfId="7" applyBorder="1" applyAlignment="1">
      <alignment horizontal="left" vertical="top"/>
    </xf>
    <xf numFmtId="0" fontId="4" fillId="0" borderId="31" xfId="0" applyFont="1" applyBorder="1" applyAlignment="1">
      <alignment horizontal="left" vertical="center" wrapText="1"/>
    </xf>
    <xf numFmtId="0" fontId="4" fillId="0" borderId="49" xfId="7" applyBorder="1" applyAlignment="1">
      <alignment horizontal="left" vertical="top" wrapText="1"/>
    </xf>
    <xf numFmtId="0" fontId="4" fillId="0" borderId="27" xfId="7" applyBorder="1" applyAlignment="1">
      <alignment horizontal="left" vertical="top" wrapText="1"/>
    </xf>
    <xf numFmtId="0" fontId="0" fillId="0" borderId="50" xfId="0" applyBorder="1" applyAlignment="1">
      <alignment vertical="top" wrapText="1"/>
    </xf>
    <xf numFmtId="0" fontId="4" fillId="0" borderId="41" xfId="7" applyBorder="1" applyAlignment="1">
      <alignment horizontal="left" vertical="top" wrapText="1"/>
    </xf>
    <xf numFmtId="0" fontId="4" fillId="0" borderId="29" xfId="7" applyBorder="1" applyAlignment="1">
      <alignment horizontal="left" vertical="top" wrapText="1"/>
    </xf>
    <xf numFmtId="0" fontId="0" fillId="0" borderId="30" xfId="0" applyBorder="1" applyAlignment="1">
      <alignment vertical="top" wrapText="1"/>
    </xf>
    <xf numFmtId="0" fontId="22" fillId="0" borderId="0" xfId="0" applyFont="1" applyAlignment="1">
      <alignment horizontal="left" vertical="center"/>
    </xf>
    <xf numFmtId="0" fontId="4" fillId="0" borderId="0" xfId="0" applyFont="1"/>
    <xf numFmtId="0" fontId="4" fillId="0" borderId="0" xfId="0" applyFont="1" applyAlignment="1">
      <alignment horizontal="left" vertical="center"/>
    </xf>
    <xf numFmtId="0" fontId="17" fillId="43" borderId="16" xfId="6" applyFont="1" applyFill="1" applyBorder="1" applyAlignment="1">
      <alignment horizontal="left" vertical="top" wrapText="1"/>
    </xf>
    <xf numFmtId="0" fontId="17" fillId="43" borderId="10" xfId="6" applyFont="1" applyFill="1" applyBorder="1" applyAlignment="1">
      <alignment horizontal="left" vertical="top" wrapText="1"/>
    </xf>
    <xf numFmtId="0" fontId="17" fillId="43" borderId="15" xfId="6" applyFont="1" applyFill="1" applyBorder="1" applyAlignment="1">
      <alignment horizontal="left" vertical="top" wrapText="1"/>
    </xf>
    <xf numFmtId="0" fontId="17" fillId="43" borderId="3" xfId="6" applyFont="1" applyFill="1" applyBorder="1" applyAlignment="1">
      <alignment horizontal="left" vertical="top" wrapText="1"/>
    </xf>
    <xf numFmtId="0" fontId="17" fillId="8" borderId="10" xfId="3" applyFont="1" applyBorder="1" applyAlignment="1">
      <alignment horizontal="left" vertical="top" wrapText="1"/>
    </xf>
    <xf numFmtId="0" fontId="17" fillId="8" borderId="11" xfId="3" applyFont="1" applyBorder="1" applyAlignment="1">
      <alignment horizontal="left" vertical="top" wrapText="1"/>
    </xf>
    <xf numFmtId="0" fontId="17" fillId="8" borderId="3" xfId="3" applyFont="1" applyBorder="1" applyAlignment="1">
      <alignment horizontal="left" vertical="top" wrapText="1"/>
    </xf>
    <xf numFmtId="0" fontId="17" fillId="8" borderId="12" xfId="3" applyFont="1" applyBorder="1" applyAlignment="1">
      <alignment horizontal="left" vertical="top" wrapText="1"/>
    </xf>
    <xf numFmtId="0" fontId="4" fillId="0" borderId="16" xfId="0" applyFont="1" applyBorder="1" applyAlignment="1">
      <alignment horizontal="left" vertical="top" wrapText="1"/>
    </xf>
    <xf numFmtId="0" fontId="4" fillId="0" borderId="10" xfId="0" applyFont="1" applyBorder="1" applyAlignment="1">
      <alignment horizontal="left" vertical="top" wrapText="1"/>
    </xf>
    <xf numFmtId="0" fontId="4" fillId="0" borderId="11" xfId="0" applyFont="1" applyBorder="1" applyAlignment="1">
      <alignment horizontal="left" vertical="top" wrapText="1"/>
    </xf>
    <xf numFmtId="0" fontId="4" fillId="0" borderId="52" xfId="7" applyBorder="1" applyAlignment="1">
      <alignment horizontal="left" vertical="top" wrapText="1"/>
    </xf>
    <xf numFmtId="0" fontId="6" fillId="0" borderId="10" xfId="6" applyFont="1" applyFill="1" applyBorder="1" applyAlignment="1">
      <alignment horizontal="left" vertical="center"/>
    </xf>
    <xf numFmtId="0" fontId="5" fillId="0" borderId="3" xfId="6" applyFont="1" applyFill="1" applyBorder="1" applyAlignment="1">
      <alignment horizontal="left" vertical="top"/>
    </xf>
    <xf numFmtId="0" fontId="56" fillId="0" borderId="23" xfId="0" applyFont="1" applyBorder="1" applyAlignment="1">
      <alignment horizontal="center" vertical="top" wrapText="1"/>
    </xf>
    <xf numFmtId="0" fontId="56" fillId="0" borderId="0" xfId="0" applyFont="1" applyAlignment="1">
      <alignment horizontal="center" vertical="top" wrapText="1"/>
    </xf>
    <xf numFmtId="0" fontId="56" fillId="0" borderId="19" xfId="0" applyFont="1" applyBorder="1" applyAlignment="1">
      <alignment horizontal="center" vertical="top" wrapText="1"/>
    </xf>
    <xf numFmtId="0" fontId="55" fillId="0" borderId="35" xfId="0" applyFont="1" applyBorder="1" applyAlignment="1">
      <alignment horizontal="center" wrapText="1"/>
    </xf>
    <xf numFmtId="0" fontId="55" fillId="0" borderId="28" xfId="0" applyFont="1" applyBorder="1" applyAlignment="1">
      <alignment horizontal="center" wrapText="1"/>
    </xf>
    <xf numFmtId="0" fontId="55" fillId="0" borderId="21" xfId="0" applyFont="1" applyBorder="1" applyAlignment="1">
      <alignment horizontal="center" wrapText="1"/>
    </xf>
    <xf numFmtId="0" fontId="57" fillId="0" borderId="23" xfId="0" applyFont="1" applyBorder="1" applyAlignment="1">
      <alignment horizontal="center" vertical="center" wrapText="1"/>
    </xf>
    <xf numFmtId="0" fontId="57" fillId="0" borderId="0" xfId="0" applyFont="1" applyAlignment="1">
      <alignment horizontal="center" vertical="center" wrapText="1"/>
    </xf>
    <xf numFmtId="0" fontId="57" fillId="0" borderId="19" xfId="0" applyFont="1" applyBorder="1" applyAlignment="1">
      <alignment horizontal="center" vertical="center" wrapText="1"/>
    </xf>
    <xf numFmtId="0" fontId="11" fillId="0" borderId="93" xfId="0" applyFont="1" applyBorder="1" applyAlignment="1">
      <alignment horizontal="center" vertical="top"/>
    </xf>
    <xf numFmtId="0" fontId="11" fillId="0" borderId="0" xfId="0" applyFont="1" applyAlignment="1">
      <alignment horizontal="center" vertical="top"/>
    </xf>
    <xf numFmtId="0" fontId="11" fillId="0" borderId="91" xfId="0" applyFont="1" applyBorder="1" applyAlignment="1">
      <alignment horizontal="center" vertical="top"/>
    </xf>
    <xf numFmtId="168" fontId="4" fillId="45" borderId="51" xfId="7" applyNumberFormat="1" applyFill="1" applyBorder="1" applyAlignment="1" applyProtection="1">
      <alignment horizontal="left" vertical="top" wrapText="1"/>
      <protection locked="0"/>
    </xf>
    <xf numFmtId="0" fontId="4" fillId="0" borderId="18" xfId="11" applyFont="1" applyAlignment="1">
      <alignment horizontal="left" vertical="top" wrapText="1"/>
    </xf>
    <xf numFmtId="14" fontId="4" fillId="7" borderId="22" xfId="7" applyNumberFormat="1" applyFill="1" applyBorder="1" applyAlignment="1" applyProtection="1">
      <alignment horizontal="left" vertical="center" wrapText="1"/>
      <protection locked="0"/>
    </xf>
    <xf numFmtId="14" fontId="4" fillId="7" borderId="32" xfId="7" applyNumberFormat="1" applyFill="1" applyBorder="1" applyAlignment="1" applyProtection="1">
      <alignment horizontal="left" vertical="center" wrapText="1"/>
      <protection locked="0"/>
    </xf>
    <xf numFmtId="0" fontId="4" fillId="12" borderId="15" xfId="6" applyBorder="1" applyAlignment="1" applyProtection="1">
      <alignment horizontal="left" vertical="top" wrapText="1"/>
      <protection locked="0"/>
    </xf>
    <xf numFmtId="0" fontId="4" fillId="12" borderId="3" xfId="6" applyBorder="1" applyAlignment="1" applyProtection="1">
      <alignment horizontal="left" vertical="top" wrapText="1"/>
      <protection locked="0"/>
    </xf>
    <xf numFmtId="0" fontId="5" fillId="0" borderId="0" xfId="0" applyFont="1" applyAlignment="1">
      <alignment horizontal="left" vertical="top" wrapText="1"/>
    </xf>
    <xf numFmtId="0" fontId="4" fillId="12" borderId="12" xfId="6" applyBorder="1" applyAlignment="1" applyProtection="1">
      <alignment horizontal="left" vertical="top" wrapText="1"/>
      <protection locked="0"/>
    </xf>
    <xf numFmtId="168" fontId="4" fillId="8" borderId="51" xfId="7" applyNumberFormat="1" applyFill="1" applyBorder="1" applyAlignment="1" applyProtection="1">
      <alignment horizontal="left" vertical="top" wrapText="1"/>
      <protection locked="0"/>
    </xf>
    <xf numFmtId="0" fontId="4" fillId="0" borderId="6" xfId="0" applyFont="1" applyBorder="1" applyAlignment="1">
      <alignment horizontal="left" vertical="top" wrapText="1"/>
    </xf>
    <xf numFmtId="0" fontId="4" fillId="0" borderId="0" xfId="6" applyFill="1" applyAlignment="1" applyProtection="1">
      <alignment horizontal="left" vertical="top" wrapText="1"/>
    </xf>
    <xf numFmtId="0" fontId="4" fillId="15" borderId="41" xfId="7" applyFill="1" applyBorder="1" applyAlignment="1" applyProtection="1">
      <alignment horizontal="left" vertical="top" wrapText="1"/>
      <protection locked="0"/>
    </xf>
    <xf numFmtId="0" fontId="4" fillId="15" borderId="29" xfId="7" applyFill="1" applyBorder="1" applyAlignment="1" applyProtection="1">
      <alignment horizontal="left" vertical="top" wrapText="1"/>
      <protection locked="0"/>
    </xf>
    <xf numFmtId="0" fontId="4" fillId="15" borderId="30" xfId="7" applyFill="1" applyBorder="1" applyAlignment="1" applyProtection="1">
      <alignment horizontal="left" vertical="top" wrapText="1"/>
      <protection locked="0"/>
    </xf>
    <xf numFmtId="168" fontId="4" fillId="8" borderId="41" xfId="7" applyNumberFormat="1" applyFill="1" applyBorder="1" applyAlignment="1" applyProtection="1">
      <alignment horizontal="left" vertical="top" wrapText="1"/>
      <protection locked="0"/>
    </xf>
    <xf numFmtId="168" fontId="4" fillId="8" borderId="29" xfId="7" applyNumberFormat="1" applyFill="1" applyBorder="1" applyAlignment="1" applyProtection="1">
      <alignment horizontal="left" vertical="top" wrapText="1"/>
      <protection locked="0"/>
    </xf>
    <xf numFmtId="168" fontId="4" fillId="8" borderId="30" xfId="7" applyNumberFormat="1" applyFill="1" applyBorder="1" applyAlignment="1" applyProtection="1">
      <alignment horizontal="left" vertical="top" wrapText="1"/>
      <protection locked="0"/>
    </xf>
    <xf numFmtId="0" fontId="4" fillId="12" borderId="4" xfId="6" applyBorder="1" applyAlignment="1" applyProtection="1">
      <alignment horizontal="left" vertical="top" wrapText="1"/>
      <protection locked="0"/>
    </xf>
    <xf numFmtId="0" fontId="4" fillId="0" borderId="50" xfId="7" applyBorder="1" applyAlignment="1">
      <alignment horizontal="left" vertical="top" wrapText="1"/>
    </xf>
    <xf numFmtId="0" fontId="4" fillId="8" borderId="22" xfId="3" applyBorder="1" applyAlignment="1" applyProtection="1">
      <alignment horizontal="left" vertical="top" wrapText="1"/>
      <protection locked="0"/>
    </xf>
    <xf numFmtId="0" fontId="4" fillId="8" borderId="31" xfId="3" applyBorder="1" applyAlignment="1" applyProtection="1">
      <alignment horizontal="left" vertical="top" wrapText="1"/>
      <protection locked="0"/>
    </xf>
    <xf numFmtId="0" fontId="4" fillId="8" borderId="32" xfId="3" applyBorder="1" applyAlignment="1" applyProtection="1">
      <alignment horizontal="left" vertical="top" wrapText="1"/>
      <protection locked="0"/>
    </xf>
    <xf numFmtId="168" fontId="4" fillId="8" borderId="41" xfId="7" applyNumberFormat="1" applyFill="1" applyBorder="1" applyAlignment="1" applyProtection="1">
      <alignment horizontal="center" vertical="top" wrapText="1"/>
      <protection locked="0"/>
    </xf>
    <xf numFmtId="168" fontId="4" fillId="8" borderId="29" xfId="7" applyNumberFormat="1" applyFill="1" applyBorder="1" applyAlignment="1" applyProtection="1">
      <alignment horizontal="center" vertical="top" wrapText="1"/>
      <protection locked="0"/>
    </xf>
    <xf numFmtId="168" fontId="4" fillId="8" borderId="30" xfId="7" applyNumberFormat="1" applyFill="1" applyBorder="1" applyAlignment="1" applyProtection="1">
      <alignment horizontal="center" vertical="top" wrapText="1"/>
      <protection locked="0"/>
    </xf>
    <xf numFmtId="0" fontId="5" fillId="0" borderId="22" xfId="0" applyFont="1" applyBorder="1" applyAlignment="1">
      <alignment horizontal="left" vertical="top" wrapText="1"/>
    </xf>
    <xf numFmtId="0" fontId="5" fillId="0" borderId="31" xfId="0" applyFont="1" applyBorder="1" applyAlignment="1">
      <alignment horizontal="left" vertical="top" wrapText="1"/>
    </xf>
    <xf numFmtId="0" fontId="5" fillId="0" borderId="32" xfId="0" applyFont="1" applyBorder="1" applyAlignment="1">
      <alignment horizontal="left" vertical="top" wrapText="1"/>
    </xf>
    <xf numFmtId="0" fontId="4" fillId="0" borderId="35" xfId="0" applyFont="1" applyBorder="1" applyAlignment="1">
      <alignment vertical="top" wrapText="1"/>
    </xf>
    <xf numFmtId="0" fontId="4" fillId="0" borderId="28" xfId="0" applyFont="1" applyBorder="1" applyAlignment="1">
      <alignment vertical="top" wrapText="1"/>
    </xf>
    <xf numFmtId="0" fontId="4" fillId="0" borderId="21" xfId="0" applyFont="1" applyBorder="1" applyAlignment="1">
      <alignment vertical="top" wrapText="1"/>
    </xf>
    <xf numFmtId="0" fontId="4" fillId="0" borderId="23" xfId="0" applyFont="1" applyBorder="1" applyAlignment="1">
      <alignment vertical="top" wrapText="1"/>
    </xf>
    <xf numFmtId="0" fontId="4" fillId="0" borderId="19" xfId="0" applyFont="1" applyBorder="1" applyAlignment="1">
      <alignment vertical="top" wrapText="1"/>
    </xf>
    <xf numFmtId="0" fontId="4" fillId="0" borderId="25" xfId="0" applyFont="1" applyBorder="1" applyAlignment="1">
      <alignment vertical="top" wrapText="1"/>
    </xf>
    <xf numFmtId="0" fontId="4" fillId="0" borderId="43" xfId="0" applyFont="1" applyBorder="1" applyAlignment="1">
      <alignment vertical="top" wrapText="1"/>
    </xf>
    <xf numFmtId="0" fontId="4" fillId="0" borderId="26" xfId="0" applyFont="1" applyBorder="1" applyAlignment="1">
      <alignment vertical="top" wrapText="1"/>
    </xf>
    <xf numFmtId="14" fontId="4" fillId="7" borderId="18" xfId="7" applyNumberFormat="1" applyFill="1" applyAlignment="1" applyProtection="1">
      <alignment horizontal="left" vertical="center" wrapText="1"/>
      <protection locked="0"/>
    </xf>
    <xf numFmtId="0" fontId="4" fillId="12" borderId="18" xfId="7" applyFill="1" applyAlignment="1" applyProtection="1">
      <alignment horizontal="left" vertical="top" wrapText="1"/>
      <protection locked="0"/>
    </xf>
    <xf numFmtId="0" fontId="4" fillId="13" borderId="49" xfId="7" applyFill="1" applyBorder="1" applyAlignment="1">
      <alignment horizontal="left" vertical="top" wrapText="1"/>
    </xf>
    <xf numFmtId="0" fontId="4" fillId="13" borderId="50" xfId="7" applyFill="1" applyBorder="1" applyAlignment="1">
      <alignment horizontal="left" vertical="top" wrapText="1"/>
    </xf>
    <xf numFmtId="0" fontId="4" fillId="13" borderId="41" xfId="7" applyFill="1" applyBorder="1" applyAlignment="1">
      <alignment horizontal="left" vertical="top" wrapText="1"/>
    </xf>
    <xf numFmtId="0" fontId="4" fillId="13" borderId="30" xfId="7" applyFill="1" applyBorder="1" applyAlignment="1">
      <alignment horizontal="left" vertical="top" wrapText="1"/>
    </xf>
    <xf numFmtId="0" fontId="4" fillId="12" borderId="52" xfId="7" applyFill="1" applyBorder="1" applyAlignment="1" applyProtection="1">
      <alignment vertical="top"/>
      <protection locked="0"/>
    </xf>
    <xf numFmtId="0" fontId="4" fillId="12" borderId="51" xfId="7" applyFill="1" applyBorder="1" applyAlignment="1" applyProtection="1">
      <alignment vertical="top"/>
      <protection locked="0"/>
    </xf>
    <xf numFmtId="14" fontId="4" fillId="7" borderId="18" xfId="7" applyNumberFormat="1" applyFill="1" applyAlignment="1" applyProtection="1">
      <alignment horizontal="left" vertical="top" wrapText="1"/>
      <protection locked="0"/>
    </xf>
    <xf numFmtId="0" fontId="4" fillId="12" borderId="18" xfId="7" applyFill="1" applyAlignment="1" applyProtection="1">
      <alignment horizontal="left" vertical="top"/>
      <protection locked="0"/>
    </xf>
    <xf numFmtId="0" fontId="6" fillId="0" borderId="0" xfId="0" applyFont="1" applyAlignment="1">
      <alignment vertical="top"/>
    </xf>
    <xf numFmtId="175" fontId="4" fillId="9" borderId="96" xfId="5" applyNumberFormat="1" applyBorder="1" applyAlignment="1">
      <alignment horizontal="right" vertical="top" wrapText="1"/>
    </xf>
    <xf numFmtId="0" fontId="4" fillId="8" borderId="7" xfId="0" applyFont="1" applyFill="1" applyBorder="1" applyAlignment="1">
      <alignment horizontal="left" vertical="top"/>
    </xf>
    <xf numFmtId="0" fontId="8" fillId="0" borderId="3" xfId="0" applyFont="1" applyBorder="1" applyAlignment="1">
      <alignment horizontal="left" vertical="top" wrapText="1"/>
    </xf>
    <xf numFmtId="0" fontId="0" fillId="0" borderId="3" xfId="0" applyBorder="1" applyAlignment="1">
      <alignment horizontal="left" vertical="top" wrapText="1"/>
    </xf>
    <xf numFmtId="0" fontId="17" fillId="15" borderId="7" xfId="0" applyFont="1" applyFill="1" applyBorder="1" applyAlignment="1" applyProtection="1">
      <alignment horizontal="left" vertical="top" wrapText="1"/>
      <protection locked="0"/>
    </xf>
    <xf numFmtId="0" fontId="17" fillId="15" borderId="13" xfId="0" applyFont="1" applyFill="1" applyBorder="1" applyAlignment="1" applyProtection="1">
      <alignment horizontal="left" vertical="top" wrapText="1"/>
      <protection locked="0"/>
    </xf>
    <xf numFmtId="0" fontId="17" fillId="15" borderId="14" xfId="0" applyFont="1" applyFill="1" applyBorder="1" applyAlignment="1" applyProtection="1">
      <alignment horizontal="left" vertical="top" wrapText="1"/>
      <protection locked="0"/>
    </xf>
    <xf numFmtId="0" fontId="4" fillId="0" borderId="93" xfId="0" applyFont="1" applyBorder="1" applyAlignment="1">
      <alignment horizontal="center"/>
    </xf>
    <xf numFmtId="0" fontId="4" fillId="0" borderId="0" xfId="0" applyFont="1" applyAlignment="1">
      <alignment horizontal="center"/>
    </xf>
    <xf numFmtId="0" fontId="4" fillId="0" borderId="91" xfId="0" applyFont="1" applyBorder="1" applyAlignment="1">
      <alignment horizontal="center"/>
    </xf>
    <xf numFmtId="0" fontId="4" fillId="0" borderId="15" xfId="0" applyFont="1" applyBorder="1" applyAlignment="1">
      <alignment horizontal="center" vertical="top" wrapText="1"/>
    </xf>
    <xf numFmtId="0" fontId="4" fillId="0" borderId="3" xfId="0" applyFont="1" applyBorder="1" applyAlignment="1">
      <alignment horizontal="center" vertical="top" wrapText="1"/>
    </xf>
    <xf numFmtId="0" fontId="4" fillId="0" borderId="92" xfId="0" applyFont="1" applyBorder="1" applyAlignment="1">
      <alignment horizontal="center" vertical="top" wrapText="1"/>
    </xf>
    <xf numFmtId="0" fontId="10" fillId="0" borderId="0" xfId="0" applyFont="1" applyAlignment="1">
      <alignment horizontal="center" vertical="top"/>
    </xf>
    <xf numFmtId="0" fontId="0" fillId="0" borderId="0" xfId="0" applyAlignment="1">
      <alignment horizontal="center" vertical="top"/>
    </xf>
    <xf numFmtId="0" fontId="5" fillId="0" borderId="0" xfId="0" applyFont="1" applyAlignment="1" applyProtection="1">
      <alignment horizontal="left" vertical="top" wrapText="1"/>
      <protection locked="0"/>
    </xf>
    <xf numFmtId="0" fontId="4" fillId="0" borderId="0" xfId="0" applyFont="1" applyAlignment="1">
      <alignment vertical="top"/>
    </xf>
    <xf numFmtId="0" fontId="37" fillId="0" borderId="0" xfId="0" applyFont="1" applyAlignment="1">
      <alignment vertical="top" wrapText="1"/>
    </xf>
    <xf numFmtId="0" fontId="34" fillId="0" borderId="3" xfId="0" applyFont="1" applyBorder="1" applyAlignment="1">
      <alignment vertical="top" wrapText="1"/>
    </xf>
    <xf numFmtId="0" fontId="29" fillId="7" borderId="46" xfId="0" applyFont="1" applyFill="1" applyBorder="1" applyAlignment="1" applyProtection="1">
      <alignment vertical="top" wrapText="1"/>
      <protection locked="0"/>
    </xf>
    <xf numFmtId="0" fontId="29" fillId="7" borderId="47" xfId="0" applyFont="1" applyFill="1" applyBorder="1" applyAlignment="1" applyProtection="1">
      <alignment vertical="top" wrapText="1"/>
      <protection locked="0"/>
    </xf>
    <xf numFmtId="0" fontId="29" fillId="7" borderId="48" xfId="0" applyFont="1" applyFill="1" applyBorder="1" applyAlignment="1" applyProtection="1">
      <alignment vertical="top" wrapText="1"/>
      <protection locked="0"/>
    </xf>
    <xf numFmtId="0" fontId="0" fillId="0" borderId="31" xfId="0" applyBorder="1" applyAlignment="1">
      <alignment horizontal="left" vertical="top" wrapText="1"/>
    </xf>
    <xf numFmtId="49" fontId="4" fillId="7" borderId="49" xfId="7" applyNumberFormat="1" applyFill="1" applyBorder="1" applyAlignment="1" applyProtection="1">
      <alignment horizontal="left" vertical="top" wrapText="1"/>
      <protection locked="0"/>
    </xf>
    <xf numFmtId="0" fontId="0" fillId="7" borderId="27" xfId="0" applyFill="1" applyBorder="1" applyAlignment="1" applyProtection="1">
      <alignment vertical="top" wrapText="1"/>
      <protection locked="0"/>
    </xf>
    <xf numFmtId="0" fontId="0" fillId="7" borderId="33" xfId="0" applyFill="1" applyBorder="1" applyAlignment="1" applyProtection="1">
      <alignment vertical="top" wrapText="1"/>
      <protection locked="0"/>
    </xf>
    <xf numFmtId="0" fontId="0" fillId="7" borderId="0" xfId="0" applyFill="1" applyAlignment="1" applyProtection="1">
      <alignment vertical="top" wrapText="1"/>
      <protection locked="0"/>
    </xf>
    <xf numFmtId="0" fontId="0" fillId="7" borderId="41" xfId="0" applyFill="1" applyBorder="1" applyAlignment="1" applyProtection="1">
      <alignment vertical="top" wrapText="1"/>
      <protection locked="0"/>
    </xf>
    <xf numFmtId="0" fontId="0" fillId="7" borderId="29" xfId="0" applyFill="1" applyBorder="1" applyAlignment="1" applyProtection="1">
      <alignment vertical="top" wrapText="1"/>
      <protection locked="0"/>
    </xf>
    <xf numFmtId="0" fontId="4" fillId="7" borderId="16" xfId="0" applyFont="1" applyFill="1" applyBorder="1" applyAlignment="1" applyProtection="1">
      <alignment horizontal="left" vertical="top" wrapText="1"/>
      <protection locked="0"/>
    </xf>
    <xf numFmtId="0" fontId="6" fillId="7" borderId="22" xfId="0" applyFont="1" applyFill="1" applyBorder="1" applyAlignment="1" applyProtection="1">
      <alignment horizontal="left" vertical="top" wrapText="1"/>
      <protection locked="0"/>
    </xf>
    <xf numFmtId="0" fontId="6" fillId="7" borderId="31" xfId="0" applyFont="1" applyFill="1" applyBorder="1" applyAlignment="1" applyProtection="1">
      <alignment horizontal="left" vertical="top" wrapText="1"/>
      <protection locked="0"/>
    </xf>
    <xf numFmtId="0" fontId="6" fillId="7" borderId="32" xfId="0" applyFont="1" applyFill="1" applyBorder="1" applyAlignment="1" applyProtection="1">
      <alignment horizontal="left" vertical="top" wrapText="1"/>
      <protection locked="0"/>
    </xf>
    <xf numFmtId="0" fontId="5" fillId="0" borderId="35" xfId="7" applyFont="1" applyBorder="1" applyAlignment="1">
      <alignment horizontal="left" vertical="top" wrapText="1"/>
    </xf>
    <xf numFmtId="0" fontId="0" fillId="0" borderId="21" xfId="0" applyBorder="1" applyAlignment="1">
      <alignment vertical="top" wrapText="1"/>
    </xf>
    <xf numFmtId="0" fontId="0" fillId="0" borderId="23" xfId="0" applyBorder="1" applyAlignment="1">
      <alignment vertical="top" wrapText="1"/>
    </xf>
    <xf numFmtId="0" fontId="0" fillId="0" borderId="19" xfId="0" applyBorder="1" applyAlignment="1">
      <alignment vertical="top" wrapText="1"/>
    </xf>
    <xf numFmtId="0" fontId="17" fillId="7" borderId="38" xfId="7" applyFont="1" applyFill="1" applyBorder="1" applyAlignment="1" applyProtection="1">
      <alignment horizontal="left" vertical="top" wrapText="1"/>
      <protection locked="0"/>
    </xf>
    <xf numFmtId="0" fontId="0" fillId="7" borderId="39" xfId="0" applyFill="1" applyBorder="1" applyAlignment="1" applyProtection="1">
      <alignment vertical="top" wrapText="1"/>
      <protection locked="0"/>
    </xf>
    <xf numFmtId="0" fontId="4" fillId="0" borderId="35" xfId="0" applyFont="1" applyBorder="1" applyAlignment="1">
      <alignment horizontal="left" vertical="top" wrapText="1"/>
    </xf>
    <xf numFmtId="0" fontId="0" fillId="0" borderId="28" xfId="0" applyBorder="1" applyAlignment="1">
      <alignment vertical="top" wrapText="1"/>
    </xf>
    <xf numFmtId="0" fontId="0" fillId="0" borderId="0" xfId="0" applyAlignment="1">
      <alignment vertical="top" wrapText="1"/>
    </xf>
    <xf numFmtId="0" fontId="4" fillId="8" borderId="7" xfId="0" applyFont="1" applyFill="1" applyBorder="1" applyAlignment="1" applyProtection="1">
      <alignment vertical="top" wrapText="1"/>
      <protection locked="0"/>
    </xf>
    <xf numFmtId="0" fontId="4" fillId="8" borderId="13" xfId="0" applyFont="1" applyFill="1" applyBorder="1" applyAlignment="1" applyProtection="1">
      <alignment vertical="top" wrapText="1"/>
      <protection locked="0"/>
    </xf>
    <xf numFmtId="0" fontId="4" fillId="8" borderId="14" xfId="0" applyFont="1" applyFill="1" applyBorder="1" applyAlignment="1" applyProtection="1">
      <alignment vertical="top" wrapText="1"/>
      <protection locked="0"/>
    </xf>
    <xf numFmtId="0" fontId="4" fillId="7" borderId="13" xfId="0" applyFont="1" applyFill="1" applyBorder="1" applyAlignment="1" applyProtection="1">
      <alignment vertical="top" wrapText="1"/>
      <protection locked="0"/>
    </xf>
    <xf numFmtId="0" fontId="4" fillId="7" borderId="14" xfId="0" applyFont="1" applyFill="1" applyBorder="1" applyAlignment="1" applyProtection="1">
      <alignment vertical="top" wrapText="1"/>
      <protection locked="0"/>
    </xf>
    <xf numFmtId="14" fontId="5" fillId="7" borderId="22" xfId="7" applyNumberFormat="1" applyFont="1" applyFill="1" applyBorder="1" applyAlignment="1" applyProtection="1">
      <alignment horizontal="left" vertical="center" wrapText="1"/>
      <protection locked="0"/>
    </xf>
    <xf numFmtId="14" fontId="5" fillId="7" borderId="31" xfId="7" applyNumberFormat="1" applyFont="1" applyFill="1" applyBorder="1" applyAlignment="1" applyProtection="1">
      <alignment horizontal="left" vertical="center" wrapText="1"/>
      <protection locked="0"/>
    </xf>
    <xf numFmtId="0" fontId="4" fillId="0" borderId="22" xfId="7" applyFill="1" applyBorder="1" applyAlignment="1">
      <alignment horizontal="left" vertical="top" wrapText="1"/>
    </xf>
    <xf numFmtId="0" fontId="4" fillId="0" borderId="31" xfId="7" applyFill="1" applyBorder="1" applyAlignment="1">
      <alignment horizontal="left" vertical="top" wrapText="1"/>
    </xf>
    <xf numFmtId="0" fontId="34" fillId="0" borderId="0" xfId="0" applyFont="1" applyAlignment="1">
      <alignment vertical="top" wrapText="1"/>
    </xf>
    <xf numFmtId="0" fontId="4" fillId="7" borderId="25" xfId="0" applyFont="1" applyFill="1" applyBorder="1" applyAlignment="1" applyProtection="1">
      <alignment horizontal="left" vertical="center" wrapText="1"/>
      <protection locked="0"/>
    </xf>
    <xf numFmtId="0" fontId="4" fillId="7" borderId="43" xfId="0" applyFont="1" applyFill="1" applyBorder="1" applyAlignment="1" applyProtection="1">
      <alignment horizontal="left" vertical="center" wrapText="1"/>
      <protection locked="0"/>
    </xf>
    <xf numFmtId="0" fontId="4" fillId="7" borderId="26" xfId="0" applyFont="1" applyFill="1" applyBorder="1" applyAlignment="1" applyProtection="1">
      <alignment horizontal="left" vertical="center" wrapText="1"/>
      <protection locked="0"/>
    </xf>
    <xf numFmtId="0" fontId="34" fillId="0" borderId="0" xfId="0" applyFont="1" applyAlignment="1">
      <alignment horizontal="left" vertical="top" wrapText="1"/>
    </xf>
    <xf numFmtId="0" fontId="4" fillId="0" borderId="13" xfId="0" applyFont="1" applyBorder="1" applyAlignment="1">
      <alignment vertical="top" wrapText="1"/>
    </xf>
    <xf numFmtId="0" fontId="4" fillId="0" borderId="14" xfId="0" applyFont="1" applyBorder="1" applyAlignment="1">
      <alignment vertical="top" wrapText="1"/>
    </xf>
    <xf numFmtId="0" fontId="24" fillId="0" borderId="0" xfId="0" applyFont="1" applyAlignment="1" applyProtection="1">
      <alignment horizontal="left" vertical="top" wrapText="1"/>
      <protection locked="0"/>
    </xf>
    <xf numFmtId="0" fontId="0" fillId="0" borderId="0" xfId="0" applyAlignment="1" applyProtection="1">
      <alignment horizontal="left" vertical="top" wrapText="1"/>
      <protection locked="0"/>
    </xf>
    <xf numFmtId="0" fontId="4" fillId="7" borderId="13" xfId="0" applyFont="1" applyFill="1" applyBorder="1" applyAlignment="1" applyProtection="1">
      <alignment horizontal="left" vertical="top" wrapText="1"/>
      <protection locked="0"/>
    </xf>
    <xf numFmtId="0" fontId="4" fillId="7" borderId="14" xfId="0" applyFont="1" applyFill="1" applyBorder="1" applyAlignment="1" applyProtection="1">
      <alignment horizontal="left" vertical="top" wrapText="1"/>
      <protection locked="0"/>
    </xf>
    <xf numFmtId="0" fontId="4" fillId="8" borderId="13" xfId="0" applyFont="1" applyFill="1" applyBorder="1" applyAlignment="1" applyProtection="1">
      <alignment wrapText="1"/>
      <protection locked="0"/>
    </xf>
    <xf numFmtId="0" fontId="4" fillId="8" borderId="14" xfId="0" applyFont="1" applyFill="1" applyBorder="1" applyAlignment="1" applyProtection="1">
      <alignment wrapText="1"/>
      <protection locked="0"/>
    </xf>
    <xf numFmtId="0" fontId="4" fillId="0" borderId="0" xfId="0" applyFont="1" applyAlignment="1">
      <alignment horizontal="left" vertical="top" wrapText="1"/>
    </xf>
    <xf numFmtId="0" fontId="4" fillId="0" borderId="0" xfId="0" applyFont="1" applyAlignment="1" applyProtection="1">
      <alignment horizontal="left" wrapText="1"/>
      <protection locked="0"/>
    </xf>
    <xf numFmtId="0" fontId="4" fillId="0" borderId="0" xfId="0" applyFont="1" applyAlignment="1">
      <alignment wrapText="1"/>
    </xf>
    <xf numFmtId="0" fontId="8" fillId="0" borderId="0" xfId="0" applyFont="1" applyAlignment="1">
      <alignment horizontal="left" vertical="top" wrapText="1"/>
    </xf>
    <xf numFmtId="0" fontId="9" fillId="0" borderId="0" xfId="0" applyFont="1" applyAlignment="1">
      <alignment horizontal="left" vertical="top" wrapText="1"/>
    </xf>
    <xf numFmtId="0" fontId="17" fillId="15" borderId="13" xfId="0" applyFont="1" applyFill="1" applyBorder="1" applyAlignment="1" applyProtection="1">
      <alignment vertical="top" wrapText="1"/>
      <protection locked="0"/>
    </xf>
    <xf numFmtId="0" fontId="4" fillId="15" borderId="13" xfId="0" applyFont="1" applyFill="1" applyBorder="1" applyAlignment="1">
      <alignment vertical="top" wrapText="1"/>
    </xf>
    <xf numFmtId="0" fontId="4" fillId="15" borderId="14" xfId="0" applyFont="1" applyFill="1" applyBorder="1" applyAlignment="1">
      <alignment vertical="top" wrapText="1"/>
    </xf>
    <xf numFmtId="0" fontId="17" fillId="15" borderId="7" xfId="0" applyFont="1" applyFill="1" applyBorder="1" applyAlignment="1">
      <alignment horizontal="left" vertical="top" wrapText="1"/>
    </xf>
    <xf numFmtId="0" fontId="17" fillId="15" borderId="13" xfId="0" applyFont="1" applyFill="1" applyBorder="1" applyAlignment="1">
      <alignment horizontal="left" vertical="top" wrapText="1"/>
    </xf>
    <xf numFmtId="0" fontId="17" fillId="15" borderId="14" xfId="0" applyFont="1" applyFill="1" applyBorder="1" applyAlignment="1" applyProtection="1">
      <alignment vertical="top" wrapText="1"/>
      <protection locked="0"/>
    </xf>
    <xf numFmtId="0" fontId="4" fillId="7" borderId="7" xfId="9" applyFont="1" applyFill="1" applyBorder="1" applyAlignment="1" applyProtection="1">
      <alignment horizontal="right" vertical="top"/>
      <protection locked="0"/>
    </xf>
    <xf numFmtId="0" fontId="4" fillId="7" borderId="13" xfId="9" applyFont="1" applyFill="1" applyBorder="1" applyAlignment="1" applyProtection="1">
      <alignment horizontal="right" vertical="top"/>
      <protection locked="0"/>
    </xf>
    <xf numFmtId="0" fontId="4" fillId="7" borderId="14" xfId="9" applyFont="1" applyFill="1" applyBorder="1" applyAlignment="1" applyProtection="1">
      <alignment horizontal="right" vertical="top"/>
      <protection locked="0"/>
    </xf>
    <xf numFmtId="0" fontId="27" fillId="0" borderId="7" xfId="9" applyFont="1" applyBorder="1" applyAlignment="1">
      <alignment vertical="top" wrapText="1"/>
    </xf>
    <xf numFmtId="0" fontId="4" fillId="0" borderId="44" xfId="0" applyFont="1" applyBorder="1" applyAlignment="1">
      <alignment vertical="top" wrapText="1"/>
    </xf>
    <xf numFmtId="0" fontId="17" fillId="15" borderId="7" xfId="0" applyFont="1" applyFill="1" applyBorder="1" applyAlignment="1">
      <alignment vertical="top" wrapText="1"/>
    </xf>
    <xf numFmtId="0" fontId="4" fillId="15" borderId="37" xfId="0" applyFont="1" applyFill="1" applyBorder="1" applyAlignment="1">
      <alignment vertical="top" wrapText="1"/>
    </xf>
    <xf numFmtId="0" fontId="17" fillId="15" borderId="13" xfId="0" applyFont="1" applyFill="1" applyBorder="1" applyAlignment="1">
      <alignment vertical="top" wrapText="1"/>
    </xf>
    <xf numFmtId="0" fontId="17" fillId="0" borderId="7" xfId="9" applyFont="1" applyBorder="1" applyAlignment="1">
      <alignment horizontal="left" vertical="top" wrapText="1"/>
    </xf>
    <xf numFmtId="0" fontId="17" fillId="0" borderId="13" xfId="9" applyFont="1" applyBorder="1" applyAlignment="1">
      <alignment horizontal="left" vertical="top" wrapText="1"/>
    </xf>
    <xf numFmtId="0" fontId="17" fillId="0" borderId="14" xfId="9" applyFont="1" applyBorder="1" applyAlignment="1">
      <alignment horizontal="left" vertical="top" wrapText="1"/>
    </xf>
    <xf numFmtId="0" fontId="4" fillId="8" borderId="7" xfId="0" applyFont="1" applyFill="1" applyBorder="1" applyAlignment="1" applyProtection="1">
      <alignment horizontal="left" vertical="top" wrapText="1"/>
      <protection locked="0"/>
    </xf>
    <xf numFmtId="0" fontId="4" fillId="8" borderId="13" xfId="0" applyFont="1" applyFill="1" applyBorder="1" applyAlignment="1" applyProtection="1">
      <alignment horizontal="left" vertical="top" wrapText="1"/>
      <protection locked="0"/>
    </xf>
    <xf numFmtId="0" fontId="4" fillId="8" borderId="14" xfId="0" applyFont="1" applyFill="1" applyBorder="1" applyAlignment="1" applyProtection="1">
      <alignment horizontal="left" vertical="top" wrapText="1"/>
      <protection locked="0"/>
    </xf>
    <xf numFmtId="0" fontId="17" fillId="0" borderId="7" xfId="0" applyFont="1" applyBorder="1" applyAlignment="1">
      <alignment horizontal="left" vertical="top" wrapText="1"/>
    </xf>
    <xf numFmtId="0" fontId="17" fillId="0" borderId="13" xfId="0" applyFont="1" applyBorder="1" applyAlignment="1">
      <alignment horizontal="left" vertical="top" wrapText="1"/>
    </xf>
    <xf numFmtId="0" fontId="17" fillId="0" borderId="14" xfId="0" applyFont="1" applyBorder="1" applyAlignment="1">
      <alignment horizontal="left" vertical="top" wrapText="1"/>
    </xf>
    <xf numFmtId="0" fontId="10" fillId="0" borderId="0" xfId="0" applyFont="1" applyAlignment="1">
      <alignment horizontal="center" vertical="top" wrapText="1"/>
    </xf>
    <xf numFmtId="0" fontId="0" fillId="0" borderId="0" xfId="0" applyAlignment="1">
      <alignment horizontal="center" vertical="top" wrapText="1"/>
    </xf>
    <xf numFmtId="0" fontId="10" fillId="0" borderId="45" xfId="0" applyFont="1" applyBorder="1" applyAlignment="1">
      <alignment horizontal="center" vertical="top" wrapText="1"/>
    </xf>
    <xf numFmtId="0" fontId="26" fillId="0" borderId="53" xfId="9" applyFont="1" applyBorder="1" applyAlignment="1">
      <alignment vertical="center"/>
    </xf>
    <xf numFmtId="0" fontId="26" fillId="0" borderId="75" xfId="9" applyFont="1" applyBorder="1" applyAlignment="1">
      <alignment vertical="center"/>
    </xf>
    <xf numFmtId="0" fontId="26" fillId="0" borderId="54" xfId="9" applyFont="1" applyBorder="1" applyAlignment="1">
      <alignment vertical="center"/>
    </xf>
    <xf numFmtId="0" fontId="4" fillId="0" borderId="0" xfId="0" applyFont="1" applyAlignment="1">
      <alignment vertical="center" wrapText="1"/>
    </xf>
    <xf numFmtId="0" fontId="4" fillId="0" borderId="21" xfId="0" applyFont="1" applyBorder="1" applyAlignment="1">
      <alignment horizontal="right" wrapText="1"/>
    </xf>
    <xf numFmtId="0" fontId="0" fillId="0" borderId="26" xfId="0" applyBorder="1" applyAlignment="1">
      <alignment horizontal="right" wrapText="1"/>
    </xf>
    <xf numFmtId="0" fontId="4" fillId="0" borderId="38" xfId="0" applyFont="1" applyBorder="1" applyAlignment="1">
      <alignment horizontal="left" wrapText="1"/>
    </xf>
    <xf numFmtId="0" fontId="4" fillId="0" borderId="40" xfId="0" applyFont="1" applyBorder="1" applyAlignment="1">
      <alignment horizontal="left" wrapText="1"/>
    </xf>
    <xf numFmtId="0" fontId="4" fillId="0" borderId="35" xfId="0" applyFont="1" applyBorder="1" applyAlignment="1">
      <alignment horizontal="left" wrapText="1"/>
    </xf>
    <xf numFmtId="0" fontId="4" fillId="0" borderId="21" xfId="0" applyFont="1" applyBorder="1" applyAlignment="1">
      <alignment horizontal="left" wrapText="1"/>
    </xf>
    <xf numFmtId="0" fontId="4" fillId="0" borderId="25" xfId="0" applyFont="1" applyBorder="1" applyAlignment="1">
      <alignment horizontal="left" wrapText="1"/>
    </xf>
    <xf numFmtId="0" fontId="4" fillId="0" borderId="26" xfId="0" applyFont="1" applyBorder="1" applyAlignment="1">
      <alignment horizontal="left" wrapText="1"/>
    </xf>
    <xf numFmtId="0" fontId="4" fillId="0" borderId="35" xfId="0" applyFont="1" applyBorder="1" applyAlignment="1">
      <alignment wrapText="1"/>
    </xf>
    <xf numFmtId="0" fontId="0" fillId="0" borderId="21" xfId="0" applyBorder="1" applyAlignment="1">
      <alignment wrapText="1"/>
    </xf>
    <xf numFmtId="0" fontId="0" fillId="0" borderId="25" xfId="0" applyBorder="1" applyAlignment="1">
      <alignment wrapText="1"/>
    </xf>
    <xf numFmtId="0" fontId="0" fillId="0" borderId="26" xfId="0" applyBorder="1" applyAlignment="1">
      <alignment wrapText="1"/>
    </xf>
    <xf numFmtId="0" fontId="33" fillId="0" borderId="0" xfId="0" applyFont="1" applyAlignment="1">
      <alignment horizontal="left" vertical="top"/>
    </xf>
    <xf numFmtId="172" fontId="4" fillId="9" borderId="46" xfId="7" applyNumberFormat="1" applyFill="1" applyBorder="1" applyAlignment="1">
      <alignment horizontal="right" vertical="center"/>
    </xf>
    <xf numFmtId="172" fontId="4" fillId="9" borderId="48" xfId="7" applyNumberFormat="1" applyFill="1" applyBorder="1" applyAlignment="1">
      <alignment horizontal="right" vertical="center"/>
    </xf>
    <xf numFmtId="167" fontId="4" fillId="9" borderId="46" xfId="7" applyNumberFormat="1" applyFill="1" applyBorder="1" applyAlignment="1">
      <alignment horizontal="right" vertical="center"/>
    </xf>
    <xf numFmtId="167" fontId="4" fillId="9" borderId="48" xfId="7" applyNumberFormat="1" applyFill="1" applyBorder="1" applyAlignment="1">
      <alignment horizontal="right" vertical="center"/>
    </xf>
    <xf numFmtId="167" fontId="8" fillId="9" borderId="35" xfId="7" applyNumberFormat="1" applyFont="1" applyFill="1" applyBorder="1" applyAlignment="1">
      <alignment horizontal="center" vertical="center"/>
    </xf>
    <xf numFmtId="167" fontId="8" fillId="9" borderId="21" xfId="7" applyNumberFormat="1" applyFont="1" applyFill="1" applyBorder="1" applyAlignment="1">
      <alignment horizontal="center" vertical="center"/>
    </xf>
    <xf numFmtId="167" fontId="8" fillId="9" borderId="23" xfId="7" applyNumberFormat="1" applyFont="1" applyFill="1" applyBorder="1" applyAlignment="1">
      <alignment horizontal="center" vertical="center"/>
    </xf>
    <xf numFmtId="167" fontId="8" fillId="9" borderId="19" xfId="7" applyNumberFormat="1" applyFont="1" applyFill="1" applyBorder="1" applyAlignment="1">
      <alignment horizontal="center" vertical="center"/>
    </xf>
    <xf numFmtId="167" fontId="8" fillId="9" borderId="25" xfId="7" applyNumberFormat="1" applyFont="1" applyFill="1" applyBorder="1" applyAlignment="1">
      <alignment horizontal="center" vertical="center"/>
    </xf>
    <xf numFmtId="167" fontId="8" fillId="9" borderId="26" xfId="7" applyNumberFormat="1" applyFont="1" applyFill="1" applyBorder="1" applyAlignment="1">
      <alignment horizontal="center" vertical="center"/>
    </xf>
    <xf numFmtId="0" fontId="5" fillId="0" borderId="79" xfId="7" applyFont="1" applyBorder="1" applyAlignment="1">
      <alignment horizontal="left" vertical="top" wrapText="1"/>
    </xf>
    <xf numFmtId="0" fontId="5" fillId="0" borderId="80" xfId="7" applyFont="1" applyBorder="1" applyAlignment="1">
      <alignment horizontal="left" vertical="top" wrapText="1"/>
    </xf>
    <xf numFmtId="0" fontId="5" fillId="0" borderId="81" xfId="7" applyFont="1" applyBorder="1" applyAlignment="1">
      <alignment horizontal="left" vertical="top" wrapText="1"/>
    </xf>
    <xf numFmtId="0" fontId="4" fillId="0" borderId="28" xfId="0" applyFont="1" applyBorder="1" applyAlignment="1">
      <alignment horizontal="left" vertical="top"/>
    </xf>
    <xf numFmtId="0" fontId="4" fillId="0" borderId="21" xfId="0" applyFont="1" applyBorder="1" applyAlignment="1">
      <alignment horizontal="left" vertical="top"/>
    </xf>
    <xf numFmtId="0" fontId="4" fillId="0" borderId="46" xfId="0" applyFont="1" applyBorder="1" applyAlignment="1">
      <alignment vertical="top" wrapText="1"/>
    </xf>
    <xf numFmtId="0" fontId="4" fillId="0" borderId="48" xfId="0" applyFont="1" applyBorder="1" applyAlignment="1">
      <alignment vertical="top" wrapText="1"/>
    </xf>
    <xf numFmtId="167" fontId="4" fillId="0" borderId="43" xfId="7" applyNumberFormat="1" applyBorder="1" applyAlignment="1">
      <alignment horizontal="right" vertical="center"/>
    </xf>
    <xf numFmtId="167" fontId="4" fillId="0" borderId="26" xfId="7" applyNumberFormat="1" applyBorder="1" applyAlignment="1">
      <alignment horizontal="right" vertical="center"/>
    </xf>
    <xf numFmtId="0" fontId="38" fillId="0" borderId="0" xfId="0" applyFont="1" applyAlignment="1">
      <alignment vertical="top"/>
    </xf>
    <xf numFmtId="0" fontId="4" fillId="8" borderId="13" xfId="0" applyFont="1" applyFill="1" applyBorder="1" applyAlignment="1" applyProtection="1">
      <alignment horizontal="center" vertical="top"/>
      <protection locked="0"/>
    </xf>
    <xf numFmtId="0" fontId="4" fillId="8" borderId="14" xfId="0" applyFont="1" applyFill="1" applyBorder="1" applyAlignment="1" applyProtection="1">
      <alignment horizontal="center" vertical="top"/>
      <protection locked="0"/>
    </xf>
    <xf numFmtId="0" fontId="4" fillId="7" borderId="7" xfId="0" applyFont="1" applyFill="1" applyBorder="1" applyAlignment="1" applyProtection="1">
      <alignment horizontal="center" vertical="top" wrapText="1"/>
      <protection locked="0"/>
    </xf>
    <xf numFmtId="0" fontId="4" fillId="7" borderId="13" xfId="0" applyFont="1" applyFill="1" applyBorder="1" applyAlignment="1" applyProtection="1">
      <alignment horizontal="center" vertical="top" wrapText="1"/>
      <protection locked="0"/>
    </xf>
    <xf numFmtId="0" fontId="0" fillId="0" borderId="14" xfId="0" applyBorder="1" applyAlignment="1" applyProtection="1">
      <alignment wrapText="1"/>
      <protection locked="0"/>
    </xf>
    <xf numFmtId="174" fontId="31" fillId="7" borderId="7" xfId="9" applyNumberFormat="1" applyFont="1" applyFill="1" applyBorder="1" applyAlignment="1" applyProtection="1">
      <alignment vertical="center"/>
      <protection locked="0"/>
    </xf>
    <xf numFmtId="174" fontId="31" fillId="7" borderId="13" xfId="9" applyNumberFormat="1" applyFont="1" applyFill="1" applyBorder="1" applyAlignment="1" applyProtection="1">
      <alignment vertical="center"/>
      <protection locked="0"/>
    </xf>
    <xf numFmtId="174" fontId="31" fillId="7" borderId="14" xfId="9" applyNumberFormat="1" applyFont="1" applyFill="1" applyBorder="1" applyAlignment="1" applyProtection="1">
      <alignment vertical="center"/>
      <protection locked="0"/>
    </xf>
    <xf numFmtId="0" fontId="4" fillId="7" borderId="14" xfId="0" applyFont="1" applyFill="1" applyBorder="1" applyAlignment="1" applyProtection="1">
      <alignment horizontal="center" vertical="top" wrapText="1"/>
      <protection locked="0"/>
    </xf>
    <xf numFmtId="0" fontId="17" fillId="15" borderId="14" xfId="0" applyFont="1" applyFill="1" applyBorder="1" applyAlignment="1">
      <alignment vertical="top" wrapText="1"/>
    </xf>
    <xf numFmtId="0" fontId="4" fillId="0" borderId="72" xfId="0" applyFont="1" applyBorder="1" applyAlignment="1">
      <alignment horizontal="left" vertical="center" wrapText="1"/>
    </xf>
    <xf numFmtId="0" fontId="0" fillId="0" borderId="72" xfId="0" applyBorder="1" applyAlignment="1">
      <alignment horizontal="left" vertical="center" wrapText="1"/>
    </xf>
    <xf numFmtId="170" fontId="5" fillId="0" borderId="53" xfId="0" applyNumberFormat="1" applyFont="1" applyBorder="1" applyAlignment="1">
      <alignment vertical="center"/>
    </xf>
    <xf numFmtId="0" fontId="5" fillId="0" borderId="54" xfId="0" applyFont="1" applyBorder="1" applyAlignment="1">
      <alignment vertical="center"/>
    </xf>
    <xf numFmtId="0" fontId="5" fillId="0" borderId="68" xfId="0" applyFont="1" applyBorder="1" applyAlignment="1">
      <alignment horizontal="left" vertical="top" wrapText="1"/>
    </xf>
    <xf numFmtId="0" fontId="26" fillId="9" borderId="53" xfId="9" applyFont="1" applyFill="1" applyBorder="1" applyAlignment="1">
      <alignment horizontal="right" vertical="center"/>
    </xf>
    <xf numFmtId="0" fontId="26" fillId="9" borderId="54" xfId="9" applyFont="1" applyFill="1" applyBorder="1" applyAlignment="1">
      <alignment horizontal="right" vertical="center"/>
    </xf>
    <xf numFmtId="0" fontId="34" fillId="0" borderId="0" xfId="0" applyFont="1" applyAlignment="1">
      <alignment horizontal="right" vertical="top"/>
    </xf>
    <xf numFmtId="0" fontId="4" fillId="0" borderId="45" xfId="0" applyFont="1" applyBorder="1" applyAlignment="1">
      <alignment vertical="top" wrapText="1"/>
    </xf>
    <xf numFmtId="0" fontId="4" fillId="0" borderId="68" xfId="0" applyFont="1" applyBorder="1" applyAlignment="1">
      <alignment vertical="top" wrapText="1"/>
    </xf>
    <xf numFmtId="0" fontId="4" fillId="0" borderId="71" xfId="0" applyFont="1" applyBorder="1" applyAlignment="1">
      <alignment vertical="top" wrapText="1"/>
    </xf>
    <xf numFmtId="0" fontId="4" fillId="0" borderId="72" xfId="0" applyFont="1" applyBorder="1" applyAlignment="1">
      <alignment vertical="top" wrapText="1"/>
    </xf>
    <xf numFmtId="0" fontId="4" fillId="0" borderId="73" xfId="0" applyFont="1" applyBorder="1" applyAlignment="1">
      <alignment vertical="top" wrapText="1"/>
    </xf>
    <xf numFmtId="0" fontId="52" fillId="0" borderId="23" xfId="0" applyFont="1" applyBorder="1" applyAlignment="1">
      <alignment vertical="top" wrapText="1"/>
    </xf>
    <xf numFmtId="0" fontId="0" fillId="0" borderId="25" xfId="0" applyBorder="1" applyAlignment="1">
      <alignment vertical="top" wrapText="1"/>
    </xf>
    <xf numFmtId="0" fontId="0" fillId="0" borderId="26" xfId="0" applyBorder="1" applyAlignment="1">
      <alignment vertical="top" wrapText="1"/>
    </xf>
    <xf numFmtId="0" fontId="10" fillId="0" borderId="27" xfId="0" applyFont="1" applyBorder="1" applyAlignment="1">
      <alignment horizontal="center" vertical="top"/>
    </xf>
    <xf numFmtId="0" fontId="24" fillId="0" borderId="0" xfId="0" applyFont="1" applyAlignment="1">
      <alignment horizontal="left" vertical="top" wrapText="1"/>
    </xf>
    <xf numFmtId="0" fontId="0" fillId="0" borderId="0" xfId="0" applyAlignment="1">
      <alignment horizontal="left" vertical="top" wrapText="1"/>
    </xf>
    <xf numFmtId="0" fontId="4" fillId="42" borderId="7" xfId="0" applyFont="1" applyFill="1" applyBorder="1" applyAlignment="1">
      <alignment horizontal="left" vertical="top" wrapText="1"/>
    </xf>
    <xf numFmtId="0" fontId="4" fillId="42" borderId="37" xfId="0" applyFont="1" applyFill="1" applyBorder="1" applyAlignment="1">
      <alignment vertical="top" wrapText="1"/>
    </xf>
    <xf numFmtId="0" fontId="17" fillId="15" borderId="14" xfId="0" applyFont="1" applyFill="1" applyBorder="1" applyAlignment="1">
      <alignment horizontal="left" vertical="top" wrapText="1"/>
    </xf>
    <xf numFmtId="0" fontId="5" fillId="0" borderId="0" xfId="7" applyFont="1" applyBorder="1" applyAlignment="1">
      <alignment horizontal="left" vertical="top" wrapText="1"/>
    </xf>
    <xf numFmtId="167" fontId="4" fillId="0" borderId="0" xfId="7" applyNumberFormat="1" applyBorder="1" applyAlignment="1">
      <alignment horizontal="right" vertical="top"/>
    </xf>
    <xf numFmtId="0" fontId="8" fillId="7" borderId="45" xfId="0" applyFont="1" applyFill="1" applyBorder="1" applyAlignment="1" applyProtection="1">
      <alignment vertical="top" wrapText="1"/>
      <protection locked="0"/>
    </xf>
    <xf numFmtId="0" fontId="0" fillId="7" borderId="0" xfId="0" applyFill="1" applyAlignment="1" applyProtection="1">
      <alignment wrapText="1"/>
      <protection locked="0"/>
    </xf>
    <xf numFmtId="0" fontId="0" fillId="7" borderId="68" xfId="0" applyFill="1" applyBorder="1" applyAlignment="1" applyProtection="1">
      <alignment wrapText="1"/>
      <protection locked="0"/>
    </xf>
    <xf numFmtId="0" fontId="0" fillId="7" borderId="45" xfId="0" applyFill="1" applyBorder="1" applyAlignment="1" applyProtection="1">
      <alignment wrapText="1"/>
      <protection locked="0"/>
    </xf>
    <xf numFmtId="0" fontId="0" fillId="7" borderId="71" xfId="0" applyFill="1" applyBorder="1" applyAlignment="1" applyProtection="1">
      <alignment wrapText="1"/>
      <protection locked="0"/>
    </xf>
    <xf numFmtId="0" fontId="0" fillId="7" borderId="72" xfId="0" applyFill="1" applyBorder="1" applyAlignment="1" applyProtection="1">
      <alignment wrapText="1"/>
      <protection locked="0"/>
    </xf>
    <xf numFmtId="0" fontId="0" fillId="7" borderId="73" xfId="0" applyFill="1" applyBorder="1" applyAlignment="1" applyProtection="1">
      <alignment wrapText="1"/>
      <protection locked="0"/>
    </xf>
    <xf numFmtId="0" fontId="29" fillId="7" borderId="46" xfId="0" applyFont="1" applyFill="1" applyBorder="1" applyAlignment="1">
      <alignment vertical="top" wrapText="1"/>
    </xf>
    <xf numFmtId="0" fontId="29" fillId="7" borderId="47" xfId="0" applyFont="1" applyFill="1" applyBorder="1" applyAlignment="1">
      <alignment vertical="top" wrapText="1"/>
    </xf>
    <xf numFmtId="0" fontId="29" fillId="7" borderId="48" xfId="0" applyFont="1" applyFill="1" applyBorder="1" applyAlignment="1">
      <alignment vertical="top" wrapText="1"/>
    </xf>
    <xf numFmtId="0" fontId="4" fillId="12" borderId="7" xfId="6" applyBorder="1" applyAlignment="1" applyProtection="1">
      <alignment horizontal="center" vertical="center" wrapText="1"/>
      <protection locked="0"/>
    </xf>
    <xf numFmtId="0" fontId="4" fillId="12" borderId="13" xfId="6" applyBorder="1" applyAlignment="1" applyProtection="1">
      <alignment horizontal="center" vertical="center" wrapText="1"/>
      <protection locked="0"/>
    </xf>
    <xf numFmtId="0" fontId="4" fillId="12" borderId="14" xfId="6" applyBorder="1" applyAlignment="1" applyProtection="1">
      <alignment horizontal="center" vertical="center" wrapText="1"/>
      <protection locked="0"/>
    </xf>
    <xf numFmtId="0" fontId="8" fillId="0" borderId="0" xfId="0" applyFont="1" applyAlignment="1">
      <alignment vertical="center" wrapText="1"/>
    </xf>
    <xf numFmtId="0" fontId="0" fillId="0" borderId="0" xfId="0" applyAlignment="1">
      <alignment vertical="center" wrapText="1"/>
    </xf>
    <xf numFmtId="0" fontId="3" fillId="0" borderId="16" xfId="0" applyFont="1" applyBorder="1" applyAlignment="1">
      <alignment horizontal="left" vertical="top" wrapText="1"/>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4" fillId="12" borderId="93" xfId="6" applyNumberFormat="1" applyFont="1" applyBorder="1" applyAlignment="1" applyProtection="1">
      <alignment horizontal="left" vertical="top" wrapText="1"/>
      <protection locked="0"/>
    </xf>
    <xf numFmtId="0" fontId="4" fillId="12" borderId="0" xfId="6" applyNumberFormat="1" applyFont="1" applyBorder="1" applyAlignment="1" applyProtection="1">
      <alignment horizontal="left" vertical="top" wrapText="1"/>
      <protection locked="0"/>
    </xf>
    <xf numFmtId="0" fontId="4" fillId="12" borderId="99" xfId="6" applyNumberFormat="1" applyFont="1" applyBorder="1" applyAlignment="1" applyProtection="1">
      <alignment horizontal="left" vertical="top" wrapText="1"/>
      <protection locked="0"/>
    </xf>
    <xf numFmtId="0" fontId="4" fillId="12" borderId="15" xfId="6" applyNumberFormat="1" applyFont="1" applyBorder="1" applyAlignment="1" applyProtection="1">
      <alignment horizontal="left" vertical="top" wrapText="1"/>
      <protection locked="0"/>
    </xf>
    <xf numFmtId="0" fontId="4" fillId="12" borderId="3" xfId="6" applyNumberFormat="1" applyFont="1" applyBorder="1" applyAlignment="1" applyProtection="1">
      <alignment horizontal="left" vertical="top" wrapText="1"/>
      <protection locked="0"/>
    </xf>
    <xf numFmtId="0" fontId="4" fillId="12" borderId="12" xfId="6" applyNumberFormat="1" applyFont="1" applyBorder="1" applyAlignment="1" applyProtection="1">
      <alignment horizontal="left" vertical="top" wrapText="1"/>
      <protection locked="0"/>
    </xf>
    <xf numFmtId="0" fontId="17" fillId="15" borderId="7" xfId="0" applyFont="1" applyFill="1" applyBorder="1" applyAlignment="1" applyProtection="1">
      <alignment vertical="top" wrapText="1"/>
    </xf>
    <xf numFmtId="0" fontId="4" fillId="15" borderId="37" xfId="0" applyFont="1" applyFill="1" applyBorder="1" applyAlignment="1" applyProtection="1">
      <alignment vertical="top" wrapText="1"/>
    </xf>
    <xf numFmtId="0" fontId="4" fillId="42" borderId="7" xfId="0" applyFont="1" applyFill="1" applyBorder="1" applyAlignment="1" applyProtection="1">
      <alignment horizontal="left" vertical="top" wrapText="1"/>
    </xf>
    <xf numFmtId="0" fontId="4" fillId="42" borderId="37" xfId="0" applyFont="1" applyFill="1" applyBorder="1" applyAlignment="1" applyProtection="1">
      <alignment vertical="top" wrapText="1"/>
    </xf>
    <xf numFmtId="0" fontId="17" fillId="15" borderId="13" xfId="0" applyFont="1" applyFill="1" applyBorder="1" applyAlignment="1" applyProtection="1">
      <alignment vertical="top" wrapText="1"/>
    </xf>
    <xf numFmtId="0" fontId="4" fillId="15" borderId="13" xfId="0" applyFont="1" applyFill="1" applyBorder="1" applyAlignment="1" applyProtection="1">
      <alignment vertical="top" wrapText="1"/>
    </xf>
    <xf numFmtId="0" fontId="4" fillId="15" borderId="14" xfId="0" applyFont="1" applyFill="1" applyBorder="1" applyAlignment="1" applyProtection="1">
      <alignment vertical="top" wrapText="1"/>
    </xf>
    <xf numFmtId="0" fontId="17" fillId="15" borderId="7" xfId="0" applyFont="1" applyFill="1" applyBorder="1" applyAlignment="1" applyProtection="1">
      <alignment horizontal="left" vertical="top" wrapText="1"/>
    </xf>
    <xf numFmtId="0" fontId="17" fillId="15" borderId="13" xfId="0" applyFont="1" applyFill="1" applyBorder="1" applyAlignment="1" applyProtection="1">
      <alignment horizontal="left" vertical="top" wrapText="1"/>
    </xf>
    <xf numFmtId="0" fontId="4" fillId="0" borderId="14" xfId="0" applyFont="1" applyBorder="1" applyAlignment="1" applyProtection="1">
      <alignment vertical="top" wrapText="1"/>
    </xf>
    <xf numFmtId="0" fontId="17" fillId="15" borderId="14" xfId="0" applyFont="1" applyFill="1" applyBorder="1" applyAlignment="1" applyProtection="1">
      <alignment vertical="top" wrapText="1"/>
    </xf>
    <xf numFmtId="0" fontId="24" fillId="15" borderId="7" xfId="0" applyFont="1" applyFill="1" applyBorder="1" applyAlignment="1" applyProtection="1">
      <alignment vertical="top" wrapText="1"/>
    </xf>
    <xf numFmtId="0" fontId="9" fillId="15" borderId="37" xfId="0" applyFont="1" applyFill="1" applyBorder="1" applyAlignment="1" applyProtection="1">
      <alignment vertical="top" wrapText="1"/>
    </xf>
    <xf numFmtId="0" fontId="4" fillId="0" borderId="13" xfId="0" applyFont="1" applyBorder="1" applyAlignment="1" applyProtection="1">
      <alignment vertical="top" wrapText="1"/>
    </xf>
    <xf numFmtId="0" fontId="17" fillId="15" borderId="14" xfId="0" applyFont="1" applyFill="1" applyBorder="1" applyAlignment="1" applyProtection="1">
      <alignment horizontal="left" vertical="top" wrapText="1"/>
    </xf>
  </cellXfs>
  <cellStyles count="53">
    <cellStyle name="20% - Accent1" xfId="26" builtinId="30" hidden="1"/>
    <cellStyle name="20% - Accent2" xfId="29" builtinId="34" hidden="1"/>
    <cellStyle name="20% - Accent3" xfId="32" builtinId="38" hidden="1"/>
    <cellStyle name="20% - Accent4" xfId="35" builtinId="42" hidden="1"/>
    <cellStyle name="20% - Accent5" xfId="38" builtinId="46" hidden="1"/>
    <cellStyle name="20% - Accent6" xfId="42" builtinId="50" hidden="1"/>
    <cellStyle name="40% - Accent1" xfId="27" builtinId="31" hidden="1"/>
    <cellStyle name="40% - Accent2" xfId="30" builtinId="35" hidden="1"/>
    <cellStyle name="40% - Accent3" xfId="33" builtinId="39" hidden="1"/>
    <cellStyle name="40% - Accent4" xfId="36" builtinId="43" hidden="1"/>
    <cellStyle name="40% - Accent5" xfId="39" builtinId="47" hidden="1"/>
    <cellStyle name="40% - Accent6" xfId="43" builtinId="51" hidden="1"/>
    <cellStyle name="60% - Accent1" xfId="28" builtinId="32" hidden="1"/>
    <cellStyle name="60% - Accent2" xfId="31" builtinId="36" hidden="1"/>
    <cellStyle name="60% - Accent3" xfId="34" builtinId="40" hidden="1"/>
    <cellStyle name="60% - Accent4" xfId="37" builtinId="44" hidden="1"/>
    <cellStyle name="60% - Accent5" xfId="40" builtinId="48" hidden="1"/>
    <cellStyle name="60% - Accent6" xfId="44" builtinId="52" hidden="1"/>
    <cellStyle name="Accent6" xfId="41" builtinId="49" hidden="1"/>
    <cellStyle name="Bad" xfId="17" builtinId="27" hidden="1"/>
    <cellStyle name="Calculation" xfId="21" builtinId="22" hidden="1"/>
    <cellStyle name="Check Cell" xfId="23" builtinId="23" hidden="1"/>
    <cellStyle name="Comma" xfId="45" builtinId="3"/>
    <cellStyle name="Comma 2" xfId="51" xr:uid="{F59C0812-89FE-4A8A-B875-425B0B60CB00}"/>
    <cellStyle name="Currency" xfId="13" builtinId="4"/>
    <cellStyle name="Currency 2" xfId="50" xr:uid="{141E1126-B53B-4ACA-9E0A-0D4E14DA017A}"/>
    <cellStyle name="FylliText_Tal" xfId="1" xr:uid="{00000000-0005-0000-0000-000016000000}"/>
    <cellStyle name="Good" xfId="16" builtinId="26" hidden="1"/>
    <cellStyle name="Heading 2" xfId="10" builtinId="17"/>
    <cellStyle name="Heading 3" xfId="11" builtinId="18"/>
    <cellStyle name="Heading 4" xfId="15" builtinId="19" hidden="1"/>
    <cellStyle name="Hyperlink" xfId="2" builtinId="8"/>
    <cellStyle name="Input" xfId="19" builtinId="20" hidden="1"/>
    <cellStyle name="K Blå" xfId="3" xr:uid="{00000000-0005-0000-0000-00001A000000}"/>
    <cellStyle name="K Grå" xfId="4" xr:uid="{00000000-0005-0000-0000-00001B000000}"/>
    <cellStyle name="K Grön" xfId="5" xr:uid="{00000000-0005-0000-0000-00001C000000}"/>
    <cellStyle name="K Gul" xfId="6" xr:uid="{00000000-0005-0000-0000-00001D000000}"/>
    <cellStyle name="K Kantlinje" xfId="7" xr:uid="{00000000-0005-0000-0000-00001E000000}"/>
    <cellStyle name="K Orange" xfId="8" xr:uid="{00000000-0005-0000-0000-00001F000000}"/>
    <cellStyle name="Linked Cell" xfId="22" builtinId="24" hidden="1"/>
    <cellStyle name="Neutral" xfId="18" builtinId="28" hidden="1"/>
    <cellStyle name="Normal" xfId="0" builtinId="0"/>
    <cellStyle name="Normal 2" xfId="46" xr:uid="{1B7ECF8F-B7B2-4E25-A0D0-BA4E5425597A}"/>
    <cellStyle name="Normal 3" xfId="47" xr:uid="{5493DC2C-5FBF-4706-9724-2F2CB6623AEA}"/>
    <cellStyle name="Normal 4" xfId="9" xr:uid="{00000000-0005-0000-0000-000024000000}"/>
    <cellStyle name="Normal 4 2" xfId="48" xr:uid="{5EDD0EAD-1C0D-4B8F-B6F5-2B9C51D81321}"/>
    <cellStyle name="Normal 4 2 2" xfId="52" xr:uid="{D55A6C21-84A5-4655-BDF1-4185230DF282}"/>
    <cellStyle name="Normal 4 3" xfId="49" xr:uid="{D0164537-0B58-45E4-ACB8-7F7D687DA706}"/>
    <cellStyle name="Note" xfId="25" builtinId="10" hidden="1"/>
    <cellStyle name="Output" xfId="20" builtinId="21" hidden="1"/>
    <cellStyle name="Summa" xfId="12" xr:uid="{00000000-0005-0000-0000-000029000000}"/>
    <cellStyle name="Title" xfId="14" builtinId="15" hidden="1"/>
    <cellStyle name="Warning Text" xfId="24" builtinId="11" hidden="1"/>
  </cellStyles>
  <dxfs count="49">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dxf>
    <dxf>
      <fill>
        <patternFill>
          <bgColor rgb="FFFF0000"/>
        </patternFill>
      </fill>
      <border>
        <left style="thin">
          <color rgb="FFFF0000"/>
        </left>
        <right style="thin">
          <color rgb="FFFF0000"/>
        </right>
        <top style="thin">
          <color rgb="FFFF0000"/>
        </top>
        <bottom style="thin">
          <color rgb="FFFF0000"/>
        </bottom>
      </border>
    </dxf>
    <dxf>
      <font>
        <color theme="0"/>
      </font>
      <fill>
        <patternFill>
          <bgColor theme="0"/>
        </patternFill>
      </fill>
    </dxf>
    <dxf>
      <font>
        <color theme="0"/>
      </font>
      <fill>
        <patternFill>
          <bgColor theme="0"/>
        </patternFill>
      </fill>
    </dxf>
    <dxf>
      <fill>
        <patternFill>
          <bgColor theme="0"/>
        </patternFill>
      </fill>
    </dxf>
    <dxf>
      <fill>
        <patternFill>
          <bgColor theme="0" tint="-0.24994659260841701"/>
        </patternFill>
      </fill>
    </dxf>
    <dxf>
      <fill>
        <patternFill>
          <bgColor theme="0" tint="-0.24994659260841701"/>
        </patternFill>
      </fill>
    </dxf>
    <dxf>
      <fill>
        <patternFill>
          <bgColor rgb="FFFF0000"/>
        </patternFill>
      </fill>
    </dxf>
    <dxf>
      <font>
        <color theme="0" tint="-0.24994659260841701"/>
      </font>
      <fill>
        <patternFill>
          <bgColor theme="0" tint="-0.24994659260841701"/>
        </patternFill>
      </fill>
    </dxf>
    <dxf>
      <font>
        <color theme="0"/>
      </font>
      <fill>
        <patternFill>
          <bgColor theme="0"/>
        </patternFill>
      </fill>
      <border>
        <left/>
        <right/>
        <top/>
        <bottom/>
        <vertical/>
        <horizontal/>
      </border>
    </dxf>
    <dxf>
      <font>
        <color theme="0"/>
      </font>
      <fill>
        <patternFill>
          <bgColor theme="0"/>
        </patternFill>
      </fill>
    </dxf>
    <dxf>
      <fill>
        <patternFill>
          <bgColor rgb="FFFF0000"/>
        </patternFill>
      </fill>
      <border>
        <left style="thin">
          <color rgb="FFFF0000"/>
        </left>
        <right style="thin">
          <color rgb="FFFF0000"/>
        </right>
        <top style="thin">
          <color rgb="FFFF0000"/>
        </top>
        <bottom style="thin">
          <color rgb="FFFF0000"/>
        </bottom>
      </border>
    </dxf>
    <dxf>
      <font>
        <color theme="0"/>
      </font>
      <fill>
        <patternFill>
          <bgColor theme="0"/>
        </patternFill>
      </fill>
    </dxf>
    <dxf>
      <font>
        <color theme="0"/>
      </font>
      <fill>
        <patternFill>
          <bgColor theme="0"/>
        </patternFill>
      </fill>
    </dxf>
    <dxf>
      <fill>
        <patternFill>
          <bgColor theme="0"/>
        </patternFill>
      </fill>
    </dxf>
    <dxf>
      <fill>
        <patternFill>
          <bgColor theme="0" tint="-0.24994659260841701"/>
        </patternFill>
      </fill>
    </dxf>
    <dxf>
      <fill>
        <patternFill>
          <bgColor theme="0" tint="-0.24994659260841701"/>
        </patternFill>
      </fill>
    </dxf>
    <dxf>
      <font>
        <color theme="0"/>
      </font>
      <fill>
        <patternFill>
          <bgColor theme="0"/>
        </patternFill>
      </fill>
      <border>
        <left/>
        <right/>
        <top/>
        <bottom/>
        <vertical/>
        <horizontal/>
      </border>
    </dxf>
    <dxf>
      <fill>
        <patternFill>
          <bgColor rgb="FFFF0000"/>
        </patternFill>
      </fill>
    </dxf>
    <dxf>
      <font>
        <color theme="0" tint="-0.24994659260841701"/>
      </font>
      <fill>
        <patternFill>
          <bgColor theme="0" tint="-0.24994659260841701"/>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dxf>
    <dxf>
      <fill>
        <patternFill>
          <bgColor rgb="FFFF0000"/>
        </patternFill>
      </fill>
      <border>
        <left style="thin">
          <color rgb="FFFF0000"/>
        </left>
        <right style="thin">
          <color rgb="FFFF0000"/>
        </right>
        <top style="thin">
          <color rgb="FFFF0000"/>
        </top>
        <bottom style="thin">
          <color rgb="FFFF0000"/>
        </bottom>
      </border>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bgColor theme="0"/>
        </patternFill>
      </fill>
    </dxf>
    <dxf>
      <fill>
        <patternFill>
          <bgColor theme="0" tint="-0.24994659260841701"/>
        </patternFill>
      </fill>
    </dxf>
    <dxf>
      <fill>
        <patternFill>
          <bgColor theme="0" tint="-0.24994659260841701"/>
        </patternFill>
      </fill>
    </dxf>
    <dxf>
      <fill>
        <patternFill>
          <bgColor rgb="FFFF0000"/>
        </patternFill>
      </fill>
    </dxf>
    <dxf>
      <font>
        <color theme="0" tint="-0.24994659260841701"/>
      </font>
      <fill>
        <patternFill>
          <bgColor theme="0" tint="-0.24994659260841701"/>
        </patternFill>
      </fill>
    </dxf>
    <dxf>
      <fill>
        <patternFill>
          <bgColor rgb="FFFF0000"/>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dxf>
    <dxf>
      <fill>
        <patternFill>
          <bgColor rgb="FFFF0000"/>
        </patternFill>
      </fill>
      <border>
        <left style="thin">
          <color rgb="FFFF0000"/>
        </left>
        <right style="thin">
          <color rgb="FFFF0000"/>
        </right>
        <top style="thin">
          <color rgb="FFFF0000"/>
        </top>
        <bottom style="thin">
          <color rgb="FFFF0000"/>
        </bottom>
      </border>
    </dxf>
    <dxf>
      <font>
        <color theme="0"/>
      </font>
      <fill>
        <patternFill>
          <bgColor theme="0"/>
        </patternFill>
      </fill>
    </dxf>
    <dxf>
      <font>
        <color theme="0"/>
      </font>
      <fill>
        <patternFill>
          <bgColor theme="0"/>
        </patternFill>
      </fill>
    </dxf>
    <dxf>
      <font>
        <color theme="0"/>
      </font>
      <fill>
        <patternFill>
          <bgColor theme="0"/>
        </patternFill>
      </fill>
    </dxf>
    <dxf>
      <fill>
        <patternFill>
          <bgColor theme="0"/>
        </patternFill>
      </fill>
    </dxf>
    <dxf>
      <fill>
        <patternFill>
          <bgColor theme="0" tint="-0.24994659260841701"/>
        </patternFill>
      </fill>
    </dxf>
    <dxf>
      <fill>
        <patternFill>
          <bgColor theme="0" tint="-0.24994659260841701"/>
        </patternFill>
      </fill>
    </dxf>
    <dxf>
      <fill>
        <patternFill>
          <bgColor rgb="FFFF0000"/>
        </patternFill>
      </fill>
    </dxf>
    <dxf>
      <font>
        <color theme="0" tint="-0.24994659260841701"/>
      </font>
      <fill>
        <patternFill>
          <bgColor theme="0" tint="-0.24994659260841701"/>
        </patternFill>
      </fill>
    </dxf>
    <dxf>
      <font>
        <color theme="0"/>
      </font>
      <fill>
        <patternFill>
          <bgColor theme="0"/>
        </patternFill>
      </fill>
      <border>
        <left/>
        <right/>
        <top/>
        <bottom/>
        <vertical/>
        <horizontal/>
      </border>
    </dxf>
  </dxfs>
  <tableStyles count="0" defaultTableStyle="TableStyleMedium9" defaultPivotStyle="PivotStyleLight16"/>
  <colors>
    <mruColors>
      <color rgb="FFCCFFCC"/>
      <color rgb="FFCCFFFF"/>
      <color rgb="FFFFFF99"/>
      <color rgb="FF0066FF"/>
      <color rgb="FFFFFF67"/>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22/11/relationships/FeaturePropertyBag" Target="featurePropertyBag/featurePropertyBag.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alcChain" Target="calcChain.xml"/></Relationships>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Kammarkollegiet">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custClrLst>
    <a:custClr name="Custom Color 1">
      <a:srgbClr val="FFFF99"/>
    </a:custClr>
    <a:custClr name="Custom Color 2">
      <a:srgbClr val="CCFFFF"/>
    </a:custClr>
    <a:custClr name="Custom Color 3">
      <a:srgbClr val="969696"/>
    </a:custClr>
    <a:custClr name="Custom Color 4">
      <a:srgbClr val="CCFFCC"/>
    </a:custClr>
    <a:custClr name="Custom Color 5">
      <a:srgbClr val="FABF8F"/>
    </a:custClr>
  </a:custClr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818273-376A-483F-A9E4-56E9CACB9C10}">
  <sheetPr codeName="Sheet1">
    <pageSetUpPr fitToPage="1"/>
  </sheetPr>
  <dimension ref="B3:E20"/>
  <sheetViews>
    <sheetView showGridLines="0" tabSelected="1" zoomScale="85" zoomScaleNormal="85" workbookViewId="0">
      <selection activeCell="B13" sqref="B13"/>
    </sheetView>
  </sheetViews>
  <sheetFormatPr defaultColWidth="9.140625" defaultRowHeight="12.75" x14ac:dyDescent="0.2"/>
  <cols>
    <col min="1" max="1" width="2.85546875" style="231" customWidth="1"/>
    <col min="2" max="2" width="135.7109375" style="232" customWidth="1"/>
    <col min="3" max="3" width="29.42578125" style="231" customWidth="1"/>
    <col min="4" max="4" width="13.28515625" style="231" customWidth="1"/>
    <col min="5" max="5" width="12.7109375" style="231" customWidth="1"/>
    <col min="6" max="16384" width="9.140625" style="231"/>
  </cols>
  <sheetData>
    <row r="3" spans="2:5" ht="25.5" x14ac:dyDescent="0.35">
      <c r="B3" s="307" t="s">
        <v>272</v>
      </c>
      <c r="C3" s="308"/>
      <c r="D3" s="308"/>
      <c r="E3" s="233"/>
    </row>
    <row r="4" spans="2:5" ht="27.95" customHeight="1" x14ac:dyDescent="0.35">
      <c r="B4" s="307" t="s">
        <v>273</v>
      </c>
      <c r="C4" s="308"/>
      <c r="D4" s="308"/>
      <c r="E4" s="233"/>
    </row>
    <row r="5" spans="2:5" ht="30" customHeight="1" x14ac:dyDescent="0.35">
      <c r="B5" s="309" t="str">
        <f>Ramavtalsområde</f>
        <v>Resebyråtjänster</v>
      </c>
      <c r="C5" s="308"/>
      <c r="D5" s="308"/>
      <c r="E5" s="233"/>
    </row>
    <row r="6" spans="2:5" ht="26.25" customHeight="1" x14ac:dyDescent="0.25">
      <c r="B6" s="310" t="str">
        <f>"Ramavtalsnummer: 23.3-9790-2023"</f>
        <v>Ramavtalsnummer: 23.3-9790-2023</v>
      </c>
      <c r="C6" s="308"/>
      <c r="D6" s="308"/>
      <c r="E6" s="233"/>
    </row>
    <row r="7" spans="2:5" ht="9" customHeight="1" x14ac:dyDescent="0.35">
      <c r="B7" s="235"/>
      <c r="C7" s="233"/>
      <c r="D7" s="233"/>
      <c r="E7" s="233"/>
    </row>
    <row r="8" spans="2:5" ht="29.1" customHeight="1" x14ac:dyDescent="0.2">
      <c r="B8" s="311" t="s">
        <v>274</v>
      </c>
      <c r="C8" s="308"/>
      <c r="D8" s="308"/>
      <c r="E8" s="233"/>
    </row>
    <row r="9" spans="2:5" ht="40.5" customHeight="1" x14ac:dyDescent="0.2">
      <c r="B9" s="303" t="s">
        <v>275</v>
      </c>
      <c r="C9" s="304"/>
      <c r="D9" s="304"/>
      <c r="E9" s="233"/>
    </row>
    <row r="10" spans="2:5" s="234" customFormat="1" ht="60.6" customHeight="1" x14ac:dyDescent="0.2">
      <c r="B10" s="303" t="s">
        <v>297</v>
      </c>
      <c r="C10" s="305"/>
      <c r="D10" s="305"/>
      <c r="E10" s="233"/>
    </row>
    <row r="11" spans="2:5" ht="27.95" customHeight="1" x14ac:dyDescent="0.2">
      <c r="B11" s="306" t="s">
        <v>298</v>
      </c>
      <c r="C11" s="306"/>
      <c r="D11" s="306"/>
      <c r="E11" s="233"/>
    </row>
    <row r="12" spans="2:5" ht="27.95" customHeight="1" x14ac:dyDescent="0.2">
      <c r="B12" s="300" t="s">
        <v>276</v>
      </c>
      <c r="C12" s="301"/>
      <c r="D12" s="302"/>
      <c r="E12" s="233"/>
    </row>
    <row r="13" spans="2:5" ht="12.75" customHeight="1" x14ac:dyDescent="0.35">
      <c r="B13" s="236"/>
      <c r="C13" s="234"/>
      <c r="D13" s="234"/>
      <c r="E13" s="234"/>
    </row>
    <row r="14" spans="2:5" ht="12.75" customHeight="1" x14ac:dyDescent="0.35">
      <c r="B14" s="236"/>
      <c r="C14" s="234"/>
      <c r="D14" s="234"/>
      <c r="E14" s="234"/>
    </row>
    <row r="15" spans="2:5" ht="12.75" customHeight="1" x14ac:dyDescent="0.35">
      <c r="B15" s="236"/>
      <c r="C15" s="234"/>
      <c r="D15" s="234"/>
      <c r="E15" s="234"/>
    </row>
    <row r="16" spans="2:5" ht="12.75" customHeight="1" x14ac:dyDescent="0.35">
      <c r="B16" s="236"/>
      <c r="C16" s="234"/>
      <c r="D16" s="234"/>
      <c r="E16" s="234"/>
    </row>
    <row r="17" spans="2:5" ht="12.75" customHeight="1" x14ac:dyDescent="0.35">
      <c r="B17" s="236"/>
      <c r="C17" s="234"/>
      <c r="D17" s="234"/>
      <c r="E17" s="234"/>
    </row>
    <row r="18" spans="2:5" ht="12.75" customHeight="1" x14ac:dyDescent="0.35">
      <c r="B18" s="236"/>
      <c r="C18" s="234"/>
      <c r="D18" s="234"/>
      <c r="E18" s="234"/>
    </row>
    <row r="19" spans="2:5" ht="12.75" customHeight="1" x14ac:dyDescent="0.35">
      <c r="B19" s="236"/>
      <c r="C19" s="234"/>
      <c r="D19" s="234"/>
      <c r="E19" s="234"/>
    </row>
    <row r="20" spans="2:5" ht="12.75" customHeight="1" x14ac:dyDescent="0.35">
      <c r="B20" s="236"/>
      <c r="C20" s="234"/>
      <c r="D20" s="234"/>
      <c r="E20" s="234"/>
    </row>
  </sheetData>
  <sheetProtection algorithmName="SHA-512" hashValue="FWwI5NOCHQDKWO3/w1I9X16qwVvhKwClN1CaKSQ9zlLygwQpkdaFy5tArhbtsoeXPcuNBrsULyPFRER2jUMSTg==" saltValue="2bvhgPk/5yvgpE18I29+jQ==" spinCount="100000" sheet="1" selectLockedCells="1"/>
  <dataConsolidate/>
  <mergeCells count="9">
    <mergeCell ref="B12:D12"/>
    <mergeCell ref="B9:D9"/>
    <mergeCell ref="B10:D10"/>
    <mergeCell ref="B11:D11"/>
    <mergeCell ref="B3:D3"/>
    <mergeCell ref="B4:D4"/>
    <mergeCell ref="B5:D5"/>
    <mergeCell ref="B6:D6"/>
    <mergeCell ref="B8:D8"/>
  </mergeCells>
  <dataValidations count="1">
    <dataValidation type="list" allowBlank="1" showInputMessage="1" showErrorMessage="1" sqref="B12:D12" xr:uid="{7219FECC-9D87-4D45-8839-CCD983314078}">
      <formula1>TblUtvModeller</formula1>
    </dataValidation>
  </dataValidations>
  <pageMargins left="0.31496062992125984" right="0.31496062992125984" top="0.39370078740157483" bottom="0.39370078740157483" header="0.51181102362204722" footer="0.19685039370078741"/>
  <pageSetup paperSize="9" scale="79" fitToHeight="0" pageOrder="overThenDown" orientation="landscape" r:id="rId1"/>
  <headerFooter alignWithMargins="0">
    <oddFooter>&amp;R&amp;P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S206"/>
  <sheetViews>
    <sheetView showGridLines="0" zoomScale="85" zoomScaleNormal="85" workbookViewId="0">
      <selection activeCell="B9" sqref="B9:G9"/>
    </sheetView>
  </sheetViews>
  <sheetFormatPr defaultColWidth="9.140625" defaultRowHeight="12.75" x14ac:dyDescent="0.2"/>
  <cols>
    <col min="1" max="1" width="5.140625" style="174" bestFit="1" customWidth="1"/>
    <col min="2" max="10" width="10.28515625" style="28" customWidth="1"/>
    <col min="11" max="11" width="11.85546875" style="28" customWidth="1"/>
    <col min="12" max="12" width="15.28515625" style="28" customWidth="1"/>
    <col min="13" max="13" width="15.7109375" style="28" customWidth="1"/>
    <col min="14" max="14" width="14.28515625" style="28" customWidth="1"/>
    <col min="15" max="15" width="11.7109375" style="28" customWidth="1"/>
    <col min="16" max="18" width="19.140625" style="28" customWidth="1"/>
    <col min="19" max="19" width="10.28515625" style="28" customWidth="1"/>
    <col min="20" max="20" width="10.5703125" style="28" customWidth="1"/>
    <col min="21" max="21" width="9.5703125" style="28" customWidth="1"/>
    <col min="22" max="22" width="11.28515625" style="28" bestFit="1" customWidth="1"/>
    <col min="23" max="23" width="11.28515625" style="28" customWidth="1"/>
    <col min="24" max="25" width="8.7109375" style="28" customWidth="1"/>
    <col min="26" max="26" width="8.5703125" style="28" customWidth="1"/>
    <col min="27" max="27" width="8.7109375" style="241" hidden="1" customWidth="1"/>
    <col min="28" max="33" width="8.7109375" style="242" hidden="1" customWidth="1"/>
    <col min="34" max="35" width="8.7109375" style="243" hidden="1" customWidth="1"/>
    <col min="36" max="37" width="7.7109375" style="28" customWidth="1"/>
    <col min="38" max="39" width="8.7109375" style="28" customWidth="1"/>
    <col min="40" max="40" width="7.7109375" style="28" customWidth="1"/>
    <col min="41" max="43" width="9.140625" style="28" customWidth="1"/>
    <col min="44" max="44" width="10.42578125" style="28" customWidth="1"/>
    <col min="45" max="50" width="9.140625" style="28" customWidth="1"/>
    <col min="51" max="16384" width="9.140625" style="28"/>
  </cols>
  <sheetData>
    <row r="1" spans="1:35" x14ac:dyDescent="0.2">
      <c r="A1" s="174" t="b">
        <f>OR(INDEX(Admin!$S$3:$S$9,MATCH(B1,Admin!$Q$3:$Q$9,0)),AdminMode)</f>
        <v>1</v>
      </c>
      <c r="B1" s="174" t="s">
        <v>281</v>
      </c>
      <c r="AI1" s="243" t="b">
        <f>OR(AH:AH)</f>
        <v>1</v>
      </c>
    </row>
    <row r="2" spans="1:35" x14ac:dyDescent="0.2">
      <c r="G2" s="29"/>
      <c r="J2" s="44"/>
      <c r="K2" s="44"/>
      <c r="M2" s="51"/>
      <c r="O2" s="25" t="str">
        <f>"Avrop nr: "&amp;B15</f>
        <v xml:space="preserve">Avrop nr: </v>
      </c>
      <c r="W2" s="25" t="str">
        <f>"Avrop nr: "&amp;B15</f>
        <v xml:space="preserve">Avrop nr: </v>
      </c>
    </row>
    <row r="3" spans="1:35" ht="26.25" customHeight="1" x14ac:dyDescent="0.2">
      <c r="B3" s="418" t="s">
        <v>73</v>
      </c>
      <c r="C3" s="418"/>
      <c r="D3" s="419"/>
      <c r="E3" s="419"/>
      <c r="P3" s="418" t="s">
        <v>74</v>
      </c>
      <c r="Q3" s="420"/>
      <c r="R3" s="419"/>
      <c r="T3" s="401" t="str">
        <f>IF(LarmStatus,"Minst ett av de obligatoriska kraven är inte ifyllda. Fel hittat på rad: "&amp;MATCH(TRUE,$AH:$AH,0),"")</f>
        <v>Minst ett av de obligatoriska kraven är inte ifyllda. Fel hittat på rad: 9</v>
      </c>
      <c r="U3" s="401"/>
      <c r="V3" s="401"/>
      <c r="W3" s="401"/>
      <c r="X3" s="29"/>
      <c r="Y3" s="29"/>
      <c r="Z3" s="29"/>
      <c r="AD3" s="244"/>
    </row>
    <row r="4" spans="1:35" ht="32.25" customHeight="1" x14ac:dyDescent="0.35">
      <c r="B4" s="421" t="s">
        <v>122</v>
      </c>
      <c r="C4" s="422"/>
      <c r="D4" s="422"/>
      <c r="E4" s="422"/>
      <c r="F4" s="422"/>
      <c r="G4" s="422"/>
      <c r="H4" s="422"/>
      <c r="I4" s="422"/>
      <c r="J4" s="438" t="s">
        <v>237</v>
      </c>
      <c r="K4" s="439"/>
      <c r="L4" s="439"/>
      <c r="M4" s="439"/>
      <c r="N4" s="439"/>
      <c r="O4" s="440"/>
      <c r="P4" s="425" t="s">
        <v>265</v>
      </c>
      <c r="Q4" s="425"/>
      <c r="R4" s="425"/>
      <c r="S4" s="425"/>
      <c r="T4" s="425"/>
      <c r="U4" s="425"/>
      <c r="V4" s="425"/>
      <c r="W4" s="426"/>
      <c r="Z4" s="30"/>
    </row>
    <row r="5" spans="1:35" ht="63" customHeight="1" x14ac:dyDescent="0.2">
      <c r="B5" s="423"/>
      <c r="C5" s="424"/>
      <c r="D5" s="424"/>
      <c r="E5" s="424"/>
      <c r="F5" s="424"/>
      <c r="G5" s="424"/>
      <c r="H5" s="424"/>
      <c r="I5" s="424"/>
      <c r="J5" s="441" t="str">
        <f>Ramavtalsområde</f>
        <v>Resebyråtjänster</v>
      </c>
      <c r="K5" s="442"/>
      <c r="L5" s="442"/>
      <c r="M5" s="442"/>
      <c r="N5" s="442"/>
      <c r="O5" s="443"/>
      <c r="P5" s="427"/>
      <c r="Q5" s="427"/>
      <c r="R5" s="427"/>
      <c r="S5" s="427"/>
      <c r="T5" s="427"/>
      <c r="U5" s="427"/>
      <c r="V5" s="427"/>
      <c r="W5" s="428"/>
      <c r="AC5" s="244"/>
      <c r="AD5" s="244"/>
      <c r="AE5" s="244"/>
      <c r="AF5" s="244"/>
    </row>
    <row r="6" spans="1:35" ht="26.25" customHeight="1" x14ac:dyDescent="0.2">
      <c r="B6" s="433" t="s">
        <v>159</v>
      </c>
      <c r="C6" s="433"/>
      <c r="D6" s="433"/>
      <c r="E6" s="433"/>
      <c r="F6" s="433"/>
      <c r="G6" s="433"/>
      <c r="H6" s="433"/>
      <c r="I6" s="433"/>
      <c r="J6" s="435" t="s">
        <v>248</v>
      </c>
      <c r="K6" s="436"/>
      <c r="L6" s="436"/>
      <c r="M6" s="436"/>
      <c r="N6" s="436"/>
      <c r="O6" s="437"/>
      <c r="P6" s="29"/>
      <c r="Q6" s="5"/>
      <c r="R6" s="5"/>
      <c r="S6" s="5"/>
      <c r="T6" s="5"/>
      <c r="U6" s="5"/>
      <c r="V6" s="5"/>
      <c r="W6" s="5"/>
      <c r="AC6" s="244"/>
      <c r="AD6" s="244"/>
      <c r="AE6" s="244"/>
      <c r="AF6" s="244"/>
    </row>
    <row r="7" spans="1:35" ht="18" customHeight="1" x14ac:dyDescent="0.2">
      <c r="B7" s="434" t="s">
        <v>72</v>
      </c>
      <c r="C7" s="434"/>
      <c r="D7" s="434"/>
      <c r="E7" s="434"/>
      <c r="F7" s="434"/>
      <c r="G7" s="434"/>
      <c r="H7" s="434"/>
      <c r="I7" s="434"/>
      <c r="J7" s="435"/>
      <c r="K7" s="436"/>
      <c r="L7" s="436"/>
      <c r="M7" s="436"/>
      <c r="N7" s="436"/>
      <c r="O7" s="437"/>
      <c r="P7" s="31" t="s">
        <v>29</v>
      </c>
      <c r="Q7" s="5"/>
      <c r="R7" s="5"/>
      <c r="S7" s="5"/>
      <c r="T7" s="5"/>
      <c r="U7" s="5"/>
      <c r="V7" s="5"/>
      <c r="W7" s="5"/>
      <c r="AC7" s="244"/>
      <c r="AD7" s="244"/>
      <c r="AE7" s="244"/>
      <c r="AF7" s="244"/>
    </row>
    <row r="8" spans="1:35" ht="27.75" customHeight="1" x14ac:dyDescent="0.2">
      <c r="B8" s="429" t="s">
        <v>6</v>
      </c>
      <c r="C8" s="430"/>
      <c r="D8" s="430"/>
      <c r="E8" s="430"/>
      <c r="F8" s="430"/>
      <c r="G8" s="430"/>
      <c r="H8" s="429" t="s">
        <v>31</v>
      </c>
      <c r="I8" s="431"/>
      <c r="J8" s="444" t="str">
        <f>Diarienummer</f>
        <v>23.5-4179-2024</v>
      </c>
      <c r="K8" s="445"/>
      <c r="L8" s="445"/>
      <c r="M8" s="445"/>
      <c r="N8" s="445"/>
      <c r="O8" s="446"/>
      <c r="P8" s="432" t="s">
        <v>30</v>
      </c>
      <c r="Q8" s="432"/>
      <c r="R8" s="432"/>
      <c r="S8" s="432"/>
      <c r="T8" s="432"/>
      <c r="U8" s="432"/>
      <c r="V8" s="432" t="s">
        <v>31</v>
      </c>
      <c r="W8" s="432"/>
      <c r="AC8" s="244"/>
      <c r="AD8" s="244"/>
      <c r="AE8" s="244"/>
      <c r="AF8" s="244"/>
    </row>
    <row r="9" spans="1:35" ht="19.5" customHeight="1" x14ac:dyDescent="0.2">
      <c r="B9" s="451"/>
      <c r="C9" s="452"/>
      <c r="D9" s="452"/>
      <c r="E9" s="452"/>
      <c r="F9" s="452"/>
      <c r="G9" s="452"/>
      <c r="H9" s="451"/>
      <c r="I9" s="454"/>
      <c r="J9" s="501" t="s">
        <v>251</v>
      </c>
      <c r="K9" s="502"/>
      <c r="L9" s="502"/>
      <c r="M9" s="502"/>
      <c r="N9" s="502"/>
      <c r="O9" s="503"/>
      <c r="P9" s="447"/>
      <c r="Q9" s="447"/>
      <c r="R9" s="447"/>
      <c r="S9" s="447"/>
      <c r="T9" s="447"/>
      <c r="U9" s="447"/>
      <c r="V9" s="455"/>
      <c r="W9" s="455"/>
      <c r="AA9" s="241" t="b">
        <f>IF(P9="",TRUE,FALSE)</f>
        <v>1</v>
      </c>
      <c r="AB9" s="242" t="b">
        <f>IF(V9="",TRUE,FALSE)</f>
        <v>1</v>
      </c>
      <c r="AC9" s="244"/>
      <c r="AD9" s="244"/>
      <c r="AE9" s="244"/>
      <c r="AF9" s="244"/>
      <c r="AH9" s="243" t="b">
        <f>OR(AA9:AG9)</f>
        <v>1</v>
      </c>
    </row>
    <row r="10" spans="1:35" s="32" customFormat="1" ht="27.75" customHeight="1" x14ac:dyDescent="0.2">
      <c r="A10" s="175"/>
      <c r="B10" s="456" t="s">
        <v>7</v>
      </c>
      <c r="C10" s="456"/>
      <c r="D10" s="456"/>
      <c r="E10" s="456" t="s">
        <v>5</v>
      </c>
      <c r="F10" s="456"/>
      <c r="G10" s="456"/>
      <c r="H10" s="456" t="s">
        <v>56</v>
      </c>
      <c r="I10" s="456"/>
      <c r="J10" s="504" t="str">
        <f>"Version "&amp;CurrentVersion</f>
        <v>Version 1.3</v>
      </c>
      <c r="K10" s="505"/>
      <c r="L10" s="505"/>
      <c r="M10" s="505"/>
      <c r="N10" s="505"/>
      <c r="O10" s="506"/>
      <c r="P10" s="432" t="s">
        <v>1</v>
      </c>
      <c r="Q10" s="432"/>
      <c r="R10" s="432"/>
      <c r="S10" s="432"/>
      <c r="T10" s="432" t="s">
        <v>3</v>
      </c>
      <c r="U10" s="432"/>
      <c r="V10" s="432"/>
      <c r="W10" s="432"/>
      <c r="AA10" s="245"/>
      <c r="AB10" s="242"/>
      <c r="AC10" s="244"/>
      <c r="AD10" s="244"/>
      <c r="AE10" s="244"/>
      <c r="AF10" s="244"/>
      <c r="AG10" s="244"/>
      <c r="AH10" s="243"/>
      <c r="AI10" s="243"/>
    </row>
    <row r="11" spans="1:35" ht="19.5" customHeight="1" x14ac:dyDescent="0.2">
      <c r="B11" s="464"/>
      <c r="C11" s="464"/>
      <c r="D11" s="464"/>
      <c r="E11" s="464"/>
      <c r="F11" s="464"/>
      <c r="G11" s="464"/>
      <c r="H11" s="464"/>
      <c r="I11" s="464"/>
      <c r="P11" s="455"/>
      <c r="Q11" s="455"/>
      <c r="R11" s="455"/>
      <c r="S11" s="455"/>
      <c r="T11" s="455"/>
      <c r="U11" s="455"/>
      <c r="V11" s="455"/>
      <c r="W11" s="455"/>
      <c r="AA11" s="241" t="b">
        <f>IF(P11="",TRUE,FALSE)</f>
        <v>1</v>
      </c>
      <c r="AB11" s="242" t="b">
        <f>IF(T11="",TRUE,FALSE)</f>
        <v>1</v>
      </c>
      <c r="AC11" s="244"/>
      <c r="AD11" s="244"/>
      <c r="AE11" s="244"/>
      <c r="AF11" s="244"/>
      <c r="AH11" s="243" t="b">
        <f>OR(AA11:AG11)</f>
        <v>1</v>
      </c>
    </row>
    <row r="12" spans="1:35" ht="27.75" customHeight="1" x14ac:dyDescent="0.2">
      <c r="B12" s="456" t="s">
        <v>55</v>
      </c>
      <c r="C12" s="456"/>
      <c r="D12" s="456"/>
      <c r="E12" s="456" t="s">
        <v>1</v>
      </c>
      <c r="F12" s="456"/>
      <c r="G12" s="456"/>
      <c r="H12" s="456" t="s">
        <v>2</v>
      </c>
      <c r="I12" s="456"/>
      <c r="P12" s="432" t="s">
        <v>7</v>
      </c>
      <c r="Q12" s="432"/>
      <c r="R12" s="432"/>
      <c r="S12" s="412"/>
      <c r="T12" s="432" t="s">
        <v>5</v>
      </c>
      <c r="U12" s="432"/>
      <c r="V12" s="432" t="s">
        <v>56</v>
      </c>
      <c r="W12" s="432"/>
      <c r="AC12" s="244"/>
      <c r="AD12" s="244"/>
      <c r="AE12" s="244"/>
      <c r="AF12" s="244"/>
    </row>
    <row r="13" spans="1:35" ht="19.5" customHeight="1" x14ac:dyDescent="0.2">
      <c r="B13" s="464"/>
      <c r="C13" s="464"/>
      <c r="D13" s="464"/>
      <c r="E13" s="464"/>
      <c r="F13" s="464"/>
      <c r="G13" s="464"/>
      <c r="H13" s="464"/>
      <c r="I13" s="464"/>
      <c r="P13" s="455"/>
      <c r="Q13" s="455"/>
      <c r="R13" s="455"/>
      <c r="S13" s="461"/>
      <c r="T13" s="455"/>
      <c r="U13" s="455"/>
      <c r="V13" s="455"/>
      <c r="W13" s="455"/>
      <c r="AA13" s="241" t="b">
        <f>IF(P13="",TRUE,FALSE)</f>
        <v>1</v>
      </c>
      <c r="AB13" s="242" t="b">
        <f>IF(T13="",TRUE,FALSE)</f>
        <v>1</v>
      </c>
      <c r="AC13" s="242" t="b">
        <f>IF(V13="",TRUE,FALSE)</f>
        <v>1</v>
      </c>
      <c r="AD13" s="244"/>
      <c r="AE13" s="244"/>
      <c r="AF13" s="244"/>
      <c r="AH13" s="243" t="b">
        <f>OR(AA13:AG13)</f>
        <v>1</v>
      </c>
    </row>
    <row r="14" spans="1:35" ht="27.75" customHeight="1" x14ac:dyDescent="0.2">
      <c r="B14" s="456" t="s">
        <v>135</v>
      </c>
      <c r="C14" s="456"/>
      <c r="D14" s="456"/>
      <c r="E14" s="429" t="s">
        <v>3</v>
      </c>
      <c r="F14" s="430"/>
      <c r="G14" s="430"/>
      <c r="H14" s="430"/>
      <c r="I14" s="431"/>
      <c r="P14" s="412" t="s">
        <v>2</v>
      </c>
      <c r="Q14" s="413"/>
      <c r="R14" s="413"/>
      <c r="S14" s="413"/>
      <c r="T14" s="412" t="s">
        <v>32</v>
      </c>
      <c r="U14" s="413"/>
      <c r="V14" s="413"/>
      <c r="W14" s="465"/>
      <c r="AC14" s="244"/>
      <c r="AD14" s="244"/>
      <c r="AE14" s="244"/>
      <c r="AF14" s="244"/>
    </row>
    <row r="15" spans="1:35" ht="19.5" customHeight="1" x14ac:dyDescent="0.2">
      <c r="B15" s="464"/>
      <c r="C15" s="464"/>
      <c r="D15" s="464"/>
      <c r="E15" s="451" t="s">
        <v>0</v>
      </c>
      <c r="F15" s="452"/>
      <c r="G15" s="452"/>
      <c r="H15" s="452"/>
      <c r="I15" s="454"/>
      <c r="P15" s="469"/>
      <c r="Q15" s="470"/>
      <c r="R15" s="470"/>
      <c r="S15" s="470"/>
      <c r="T15" s="469"/>
      <c r="U15" s="470"/>
      <c r="V15" s="470"/>
      <c r="W15" s="471"/>
      <c r="AA15" s="241" t="b">
        <f>IF(P15="",TRUE,FALSE)</f>
        <v>1</v>
      </c>
      <c r="AB15" s="242" t="b">
        <f>IF(T15="",TRUE,FALSE)</f>
        <v>1</v>
      </c>
      <c r="AC15" s="244"/>
      <c r="AD15" s="244"/>
      <c r="AE15" s="244"/>
      <c r="AF15" s="244"/>
      <c r="AH15" s="243" t="b">
        <f>OR(AA15:AG15)</f>
        <v>1</v>
      </c>
    </row>
    <row r="16" spans="1:35" ht="27.75" customHeight="1" x14ac:dyDescent="0.2">
      <c r="B16" s="456" t="s">
        <v>406</v>
      </c>
      <c r="C16" s="456"/>
      <c r="D16" s="456"/>
      <c r="E16" s="430"/>
      <c r="F16" s="430"/>
      <c r="G16" s="430"/>
      <c r="H16" s="430"/>
      <c r="I16" s="430"/>
      <c r="J16" s="44"/>
      <c r="K16" s="44"/>
      <c r="P16" s="412" t="s">
        <v>33</v>
      </c>
      <c r="Q16" s="413"/>
      <c r="R16" s="465"/>
      <c r="S16" s="412" t="s">
        <v>247</v>
      </c>
      <c r="T16" s="413"/>
      <c r="U16" s="413"/>
      <c r="V16" s="413"/>
      <c r="W16" s="465"/>
      <c r="AC16" s="244"/>
      <c r="AD16" s="244"/>
      <c r="AE16" s="244"/>
      <c r="AF16" s="244"/>
    </row>
    <row r="17" spans="2:34" ht="19.5" customHeight="1" x14ac:dyDescent="0.2">
      <c r="B17" s="464"/>
      <c r="C17" s="464"/>
      <c r="D17" s="464"/>
      <c r="E17" s="457" t="s">
        <v>0</v>
      </c>
      <c r="F17" s="457"/>
      <c r="G17" s="457"/>
      <c r="H17" s="457"/>
      <c r="I17" s="457"/>
      <c r="P17" s="461"/>
      <c r="Q17" s="462"/>
      <c r="R17" s="463"/>
      <c r="S17" s="458"/>
      <c r="T17" s="459"/>
      <c r="U17" s="459"/>
      <c r="V17" s="459"/>
      <c r="W17" s="460"/>
      <c r="AA17" s="241" t="b">
        <f>IF(OR(P17="Ja",P17="Nej"),FALSE,TRUE)</f>
        <v>1</v>
      </c>
      <c r="AB17" s="244" t="b">
        <f>AND(P17="Nej",S17="")</f>
        <v>0</v>
      </c>
      <c r="AC17" s="244"/>
      <c r="AD17" s="244"/>
      <c r="AE17" s="244"/>
      <c r="AF17" s="244"/>
      <c r="AH17" s="243" t="b">
        <f>OR(AA17:AG17)</f>
        <v>1</v>
      </c>
    </row>
    <row r="18" spans="2:34" ht="19.5" customHeight="1" x14ac:dyDescent="0.2">
      <c r="B18" s="209"/>
      <c r="C18" s="209"/>
      <c r="D18" s="209"/>
      <c r="E18" s="209"/>
      <c r="F18" s="209"/>
      <c r="G18" s="209"/>
      <c r="H18" s="209"/>
      <c r="I18" s="294"/>
      <c r="P18" s="295"/>
      <c r="Q18" s="295"/>
      <c r="R18" s="295"/>
      <c r="S18" s="297"/>
      <c r="T18" s="297"/>
      <c r="U18" s="297"/>
      <c r="V18" s="297"/>
      <c r="W18" s="297"/>
      <c r="AC18" s="244"/>
      <c r="AD18" s="244"/>
      <c r="AE18" s="244"/>
      <c r="AF18" s="244"/>
    </row>
    <row r="19" spans="2:34" ht="17.25" customHeight="1" x14ac:dyDescent="0.2">
      <c r="B19" s="29" t="s">
        <v>233</v>
      </c>
      <c r="P19" s="29" t="s">
        <v>234</v>
      </c>
      <c r="AC19" s="244"/>
      <c r="AD19" s="244"/>
      <c r="AE19" s="244"/>
      <c r="AF19" s="244"/>
    </row>
    <row r="20" spans="2:34" ht="12.75" customHeight="1" x14ac:dyDescent="0.2">
      <c r="B20" s="475" t="s">
        <v>263</v>
      </c>
      <c r="C20" s="476"/>
      <c r="D20" s="476"/>
      <c r="E20" s="476"/>
      <c r="F20" s="476"/>
      <c r="G20" s="476"/>
      <c r="H20" s="476"/>
      <c r="I20" s="477"/>
      <c r="P20" s="475" t="s">
        <v>264</v>
      </c>
      <c r="Q20" s="476"/>
      <c r="R20" s="476"/>
      <c r="S20" s="476"/>
      <c r="T20" s="476"/>
      <c r="U20" s="476"/>
      <c r="V20" s="476"/>
      <c r="W20" s="477"/>
      <c r="AC20" s="244"/>
      <c r="AD20" s="244"/>
      <c r="AE20" s="244"/>
      <c r="AF20" s="244"/>
    </row>
    <row r="21" spans="2:34" ht="12.75" customHeight="1" x14ac:dyDescent="0.2">
      <c r="B21" s="478"/>
      <c r="C21" s="388"/>
      <c r="D21" s="388"/>
      <c r="E21" s="388"/>
      <c r="F21" s="388"/>
      <c r="G21" s="388"/>
      <c r="H21" s="388"/>
      <c r="I21" s="479"/>
      <c r="P21" s="478"/>
      <c r="Q21" s="388"/>
      <c r="R21" s="388"/>
      <c r="S21" s="388"/>
      <c r="T21" s="388"/>
      <c r="U21" s="388"/>
      <c r="V21" s="388"/>
      <c r="W21" s="479"/>
      <c r="AC21" s="244"/>
      <c r="AD21" s="244"/>
      <c r="AE21" s="244"/>
      <c r="AF21" s="244"/>
    </row>
    <row r="22" spans="2:34" ht="12.75" customHeight="1" x14ac:dyDescent="0.2">
      <c r="B22" s="478"/>
      <c r="C22" s="388"/>
      <c r="D22" s="388"/>
      <c r="E22" s="388"/>
      <c r="F22" s="388"/>
      <c r="G22" s="388"/>
      <c r="H22" s="388"/>
      <c r="I22" s="479"/>
      <c r="P22" s="478"/>
      <c r="Q22" s="388"/>
      <c r="R22" s="388"/>
      <c r="S22" s="388"/>
      <c r="T22" s="388"/>
      <c r="U22" s="388"/>
      <c r="V22" s="388"/>
      <c r="W22" s="479"/>
      <c r="AC22" s="244"/>
      <c r="AD22" s="244"/>
      <c r="AE22" s="244"/>
      <c r="AF22" s="244"/>
    </row>
    <row r="23" spans="2:34" ht="12.75" customHeight="1" x14ac:dyDescent="0.2">
      <c r="B23" s="478"/>
      <c r="C23" s="388"/>
      <c r="D23" s="388"/>
      <c r="E23" s="388"/>
      <c r="F23" s="388"/>
      <c r="G23" s="388"/>
      <c r="H23" s="388"/>
      <c r="I23" s="479"/>
      <c r="P23" s="478"/>
      <c r="Q23" s="388"/>
      <c r="R23" s="388"/>
      <c r="S23" s="388"/>
      <c r="T23" s="388"/>
      <c r="U23" s="388"/>
      <c r="V23" s="388"/>
      <c r="W23" s="479"/>
      <c r="AC23" s="244"/>
      <c r="AD23" s="244"/>
      <c r="AE23" s="244"/>
      <c r="AF23" s="244"/>
    </row>
    <row r="24" spans="2:34" ht="54.4" customHeight="1" x14ac:dyDescent="0.2">
      <c r="B24" s="478"/>
      <c r="C24" s="388"/>
      <c r="D24" s="388"/>
      <c r="E24" s="388"/>
      <c r="F24" s="388"/>
      <c r="G24" s="388"/>
      <c r="H24" s="388"/>
      <c r="I24" s="479"/>
      <c r="P24" s="480"/>
      <c r="Q24" s="481"/>
      <c r="R24" s="481"/>
      <c r="S24" s="481"/>
      <c r="T24" s="481"/>
      <c r="U24" s="481"/>
      <c r="V24" s="481"/>
      <c r="W24" s="482"/>
      <c r="AC24" s="244"/>
      <c r="AD24" s="244"/>
      <c r="AE24" s="244"/>
      <c r="AF24" s="244"/>
    </row>
    <row r="25" spans="2:34" ht="43.15" customHeight="1" x14ac:dyDescent="0.2">
      <c r="B25" s="480"/>
      <c r="C25" s="481"/>
      <c r="D25" s="481"/>
      <c r="E25" s="481"/>
      <c r="F25" s="481"/>
      <c r="G25" s="481"/>
      <c r="H25" s="481"/>
      <c r="I25" s="482"/>
      <c r="AC25" s="244"/>
      <c r="AD25" s="244"/>
      <c r="AE25" s="244"/>
      <c r="AF25" s="244"/>
    </row>
    <row r="26" spans="2:34" ht="17.25" customHeight="1" x14ac:dyDescent="0.2">
      <c r="B26" s="60"/>
      <c r="C26" s="41"/>
      <c r="D26" s="41"/>
      <c r="E26" s="41"/>
      <c r="F26" s="41"/>
      <c r="G26" s="41"/>
      <c r="H26" s="41"/>
      <c r="P26" s="29" t="s">
        <v>249</v>
      </c>
    </row>
    <row r="27" spans="2:34" ht="55.5" customHeight="1" x14ac:dyDescent="0.2">
      <c r="B27" s="48" t="s">
        <v>229</v>
      </c>
      <c r="P27" s="472" t="s">
        <v>250</v>
      </c>
      <c r="Q27" s="473"/>
      <c r="R27" s="473"/>
      <c r="S27" s="473"/>
      <c r="T27" s="473"/>
      <c r="U27" s="473"/>
      <c r="V27" s="473"/>
      <c r="W27" s="474"/>
      <c r="AC27" s="244"/>
      <c r="AD27" s="244"/>
      <c r="AE27" s="244"/>
      <c r="AF27" s="244"/>
    </row>
    <row r="28" spans="2:34" ht="115.5" customHeight="1" x14ac:dyDescent="0.2">
      <c r="B28" s="484"/>
      <c r="C28" s="492"/>
      <c r="D28" s="492"/>
      <c r="E28" s="492"/>
      <c r="F28" s="492"/>
      <c r="G28" s="492"/>
      <c r="H28" s="492"/>
      <c r="I28" s="492"/>
      <c r="P28" s="466"/>
      <c r="Q28" s="467"/>
      <c r="R28" s="467"/>
      <c r="S28" s="467"/>
      <c r="T28" s="467"/>
      <c r="U28" s="467"/>
      <c r="V28" s="467"/>
      <c r="W28" s="468"/>
      <c r="AC28" s="244"/>
      <c r="AD28" s="244"/>
      <c r="AE28" s="244"/>
      <c r="AF28" s="244"/>
    </row>
    <row r="29" spans="2:34" ht="17.25" customHeight="1" x14ac:dyDescent="0.2">
      <c r="B29" s="60"/>
      <c r="C29" s="41"/>
      <c r="D29" s="41"/>
      <c r="E29" s="41"/>
      <c r="F29" s="41"/>
      <c r="G29" s="41"/>
      <c r="H29" s="41"/>
    </row>
    <row r="30" spans="2:34" ht="27.75" customHeight="1" x14ac:dyDescent="0.2">
      <c r="B30" s="448" t="s">
        <v>240</v>
      </c>
      <c r="C30" s="448"/>
      <c r="D30" s="448" t="s">
        <v>241</v>
      </c>
      <c r="E30" s="448"/>
      <c r="G30" s="352" t="s">
        <v>110</v>
      </c>
      <c r="H30" s="352"/>
      <c r="I30" s="352"/>
    </row>
    <row r="31" spans="2:34" ht="19.5" customHeight="1" x14ac:dyDescent="0.2">
      <c r="B31" s="449"/>
      <c r="C31" s="450"/>
      <c r="D31" s="491"/>
      <c r="E31" s="491"/>
      <c r="G31" s="484" t="str">
        <f>E15</f>
        <v>     </v>
      </c>
      <c r="H31" s="484"/>
      <c r="I31" s="484"/>
    </row>
    <row r="32" spans="2:34" ht="12.75" customHeight="1" x14ac:dyDescent="0.2"/>
    <row r="33" spans="1:43" ht="27.75" customHeight="1" x14ac:dyDescent="0.2">
      <c r="B33" s="448" t="s">
        <v>50</v>
      </c>
      <c r="C33" s="448"/>
      <c r="D33" s="448" t="s">
        <v>51</v>
      </c>
      <c r="E33" s="448"/>
      <c r="G33" s="485" t="s">
        <v>258</v>
      </c>
      <c r="H33" s="486"/>
      <c r="I33" s="489"/>
    </row>
    <row r="34" spans="1:43" ht="19.5" customHeight="1" x14ac:dyDescent="0.2">
      <c r="B34" s="449"/>
      <c r="C34" s="450"/>
      <c r="D34" s="483"/>
      <c r="E34" s="483"/>
      <c r="G34" s="487"/>
      <c r="H34" s="488"/>
      <c r="I34" s="490"/>
      <c r="P34" s="61"/>
      <c r="Q34" s="61"/>
      <c r="R34" s="61"/>
    </row>
    <row r="35" spans="1:43" ht="12.75" customHeight="1" x14ac:dyDescent="0.2">
      <c r="F35" s="44"/>
    </row>
    <row r="36" spans="1:43" ht="27.75" customHeight="1" x14ac:dyDescent="0.2">
      <c r="B36" s="448" t="s">
        <v>242</v>
      </c>
      <c r="C36" s="448"/>
      <c r="D36" s="448" t="s">
        <v>243</v>
      </c>
      <c r="E36" s="448"/>
      <c r="G36" s="448" t="s">
        <v>308</v>
      </c>
      <c r="H36" s="448"/>
    </row>
    <row r="37" spans="1:43" ht="19.5" customHeight="1" x14ac:dyDescent="0.2">
      <c r="B37" s="449"/>
      <c r="C37" s="450"/>
      <c r="D37" s="449"/>
      <c r="E37" s="450"/>
      <c r="G37" s="449"/>
      <c r="H37" s="450"/>
      <c r="P37" s="61"/>
      <c r="Q37" s="61"/>
      <c r="R37" s="61"/>
    </row>
    <row r="38" spans="1:43" ht="12.75" customHeight="1" x14ac:dyDescent="0.2"/>
    <row r="39" spans="1:43" ht="26.25" hidden="1" customHeight="1" x14ac:dyDescent="0.2">
      <c r="B39" s="339" t="s">
        <v>227</v>
      </c>
      <c r="C39" s="340"/>
      <c r="D39" s="340"/>
      <c r="E39" s="340"/>
      <c r="F39" s="340"/>
      <c r="G39" s="340"/>
      <c r="H39" s="340"/>
      <c r="I39" s="341"/>
      <c r="M39" s="187"/>
      <c r="N39" s="187"/>
    </row>
    <row r="40" spans="1:43" ht="26.25" hidden="1" customHeight="1" x14ac:dyDescent="0.2">
      <c r="B40" s="342" t="s">
        <v>198</v>
      </c>
      <c r="C40" s="343"/>
      <c r="D40" s="343"/>
      <c r="E40" s="343"/>
      <c r="F40" s="343"/>
      <c r="G40" s="343"/>
      <c r="H40" s="343"/>
      <c r="I40" s="344"/>
      <c r="M40" s="189"/>
      <c r="N40" s="189"/>
    </row>
    <row r="41" spans="1:43" ht="12.75" hidden="1" customHeight="1" x14ac:dyDescent="0.2">
      <c r="B41" s="38"/>
      <c r="C41" s="38"/>
      <c r="D41" s="38"/>
      <c r="E41" s="38"/>
      <c r="F41" s="38"/>
      <c r="G41" s="38"/>
      <c r="H41" s="38"/>
      <c r="I41" s="38"/>
    </row>
    <row r="42" spans="1:43" ht="27.75" hidden="1" customHeight="1" x14ac:dyDescent="0.2">
      <c r="B42" s="339" t="s">
        <v>228</v>
      </c>
      <c r="C42" s="340"/>
      <c r="D42" s="340"/>
      <c r="E42" s="340"/>
      <c r="F42" s="340"/>
      <c r="G42" s="340"/>
      <c r="H42" s="340"/>
      <c r="I42" s="341"/>
      <c r="M42" s="217"/>
      <c r="N42" s="217"/>
    </row>
    <row r="43" spans="1:43" ht="25.5" hidden="1" customHeight="1" x14ac:dyDescent="0.2">
      <c r="B43" s="342" t="s">
        <v>303</v>
      </c>
      <c r="C43" s="343"/>
      <c r="D43" s="343"/>
      <c r="E43" s="343"/>
      <c r="F43" s="343"/>
      <c r="G43" s="343"/>
      <c r="H43" s="343"/>
      <c r="I43" s="344"/>
      <c r="M43" s="219"/>
      <c r="N43" s="219"/>
      <c r="P43" s="214"/>
      <c r="Q43" s="214"/>
      <c r="R43" s="214"/>
      <c r="V43" s="44"/>
    </row>
    <row r="44" spans="1:43" ht="12.75" customHeight="1" x14ac:dyDescent="0.2">
      <c r="B44" s="220"/>
      <c r="C44" s="220"/>
      <c r="D44" s="221"/>
      <c r="E44" s="221"/>
      <c r="F44" s="221"/>
      <c r="M44" s="32"/>
      <c r="N44" s="32"/>
    </row>
    <row r="45" spans="1:43" ht="18" x14ac:dyDescent="0.2">
      <c r="B45" s="371" t="s">
        <v>213</v>
      </c>
      <c r="C45" s="371"/>
      <c r="D45" s="371"/>
      <c r="E45" s="371"/>
      <c r="F45" s="371"/>
      <c r="I45" s="44"/>
      <c r="M45" s="32"/>
      <c r="N45" s="32"/>
      <c r="P45" s="493" t="s">
        <v>52</v>
      </c>
      <c r="Q45" s="493"/>
      <c r="X45" s="222"/>
      <c r="Y45" s="33"/>
      <c r="Z45" s="33"/>
    </row>
    <row r="46" spans="1:43" x14ac:dyDescent="0.2">
      <c r="B46" s="453"/>
      <c r="C46" s="453"/>
      <c r="D46" s="453"/>
      <c r="E46" s="453"/>
      <c r="F46" s="453"/>
      <c r="G46" s="58"/>
      <c r="I46" s="223" t="s">
        <v>172</v>
      </c>
      <c r="P46" s="453"/>
      <c r="Q46" s="453"/>
      <c r="R46" s="453"/>
      <c r="S46" s="453"/>
      <c r="T46" s="453"/>
    </row>
    <row r="47" spans="1:43" ht="51" customHeight="1" x14ac:dyDescent="0.2">
      <c r="B47" s="263" t="s">
        <v>216</v>
      </c>
      <c r="C47" s="392" t="s">
        <v>214</v>
      </c>
      <c r="D47" s="392"/>
      <c r="E47" s="392"/>
      <c r="F47" s="393" t="s">
        <v>390</v>
      </c>
      <c r="G47" s="394"/>
      <c r="H47" s="394"/>
      <c r="I47" s="394"/>
      <c r="J47" s="395"/>
      <c r="K47" s="264" t="s">
        <v>402</v>
      </c>
      <c r="L47" s="268" t="s">
        <v>354</v>
      </c>
      <c r="M47" s="265" t="s">
        <v>312</v>
      </c>
      <c r="N47" s="265" t="s">
        <v>313</v>
      </c>
      <c r="P47" s="319" t="s">
        <v>215</v>
      </c>
      <c r="Q47" s="320"/>
      <c r="R47" s="320"/>
      <c r="S47" s="321"/>
      <c r="T47" s="266" t="s">
        <v>353</v>
      </c>
      <c r="U47" s="267" t="s">
        <v>350</v>
      </c>
      <c r="V47" s="266" t="s">
        <v>352</v>
      </c>
      <c r="W47" s="267" t="s">
        <v>351</v>
      </c>
      <c r="X47" s="389" t="s">
        <v>230</v>
      </c>
      <c r="Y47" s="390"/>
    </row>
    <row r="48" spans="1:43" ht="43.5" customHeight="1" x14ac:dyDescent="0.2">
      <c r="A48" s="174" t="b">
        <f t="shared" ref="A48:A73" si="0">INDEX(Självbokning,MATCH($C48,ResOpt,0))</f>
        <v>1</v>
      </c>
      <c r="B48" s="228" t="s">
        <v>100</v>
      </c>
      <c r="C48" s="330" t="s">
        <v>348</v>
      </c>
      <c r="D48" s="331"/>
      <c r="E48" s="332"/>
      <c r="F48" s="346"/>
      <c r="G48" s="347"/>
      <c r="H48" s="347"/>
      <c r="I48" s="347"/>
      <c r="J48" s="348"/>
      <c r="K48" s="262"/>
      <c r="L48" s="272" t="str">
        <f t="shared" ref="L48:L67" si="1">IF(C48="Välj Tjänst","",INDEX(ArvodePer,MATCH(C48,ResOpt,0)))</f>
        <v/>
      </c>
      <c r="M48" s="224"/>
      <c r="N48" s="225"/>
      <c r="P48" s="312"/>
      <c r="Q48" s="313"/>
      <c r="R48" s="313"/>
      <c r="S48" s="314"/>
      <c r="T48" s="273"/>
      <c r="U48" s="274">
        <f>IFERROR(T48*M48,"")</f>
        <v>0</v>
      </c>
      <c r="V48" s="273"/>
      <c r="W48" s="274">
        <f>IFERROR(V48*N48,"")</f>
        <v>0</v>
      </c>
      <c r="X48" s="391">
        <f>IFERROR(U48+W48,"")</f>
        <v>0</v>
      </c>
      <c r="Y48" s="325"/>
      <c r="Z48" s="240"/>
      <c r="AB48" s="242" t="b">
        <f t="shared" ref="AB48:AB67" si="2">AND(AND(LEFT(C48,4)&lt;&gt;"Välj",C48&lt;&gt;""),X48=0)</f>
        <v>0</v>
      </c>
      <c r="AC48" s="242" t="b">
        <f>IF(M48=0,FALSE(),T48=0)</f>
        <v>0</v>
      </c>
      <c r="AD48" s="242" t="b">
        <f>IF(N48=0,FALSE(),V48=0)</f>
        <v>0</v>
      </c>
      <c r="AH48" s="243" t="b">
        <f>OR(AA48:AG48)</f>
        <v>0</v>
      </c>
      <c r="AJ48" s="229"/>
      <c r="AK48" s="229"/>
      <c r="AL48" s="229"/>
      <c r="AM48" s="229"/>
      <c r="AN48" s="229"/>
      <c r="AO48" s="229"/>
      <c r="AP48" s="229"/>
      <c r="AQ48" s="229"/>
    </row>
    <row r="49" spans="1:34" ht="42.75" customHeight="1" x14ac:dyDescent="0.2">
      <c r="A49" s="174" t="b">
        <f t="shared" si="0"/>
        <v>1</v>
      </c>
      <c r="B49" s="228" t="s">
        <v>101</v>
      </c>
      <c r="C49" s="330" t="s">
        <v>348</v>
      </c>
      <c r="D49" s="331"/>
      <c r="E49" s="332"/>
      <c r="F49" s="346"/>
      <c r="G49" s="347"/>
      <c r="H49" s="347"/>
      <c r="I49" s="347"/>
      <c r="J49" s="348"/>
      <c r="K49" s="262"/>
      <c r="L49" s="272" t="str">
        <f t="shared" si="1"/>
        <v/>
      </c>
      <c r="M49" s="224"/>
      <c r="N49" s="225"/>
      <c r="P49" s="312"/>
      <c r="Q49" s="313"/>
      <c r="R49" s="313"/>
      <c r="S49" s="314"/>
      <c r="T49" s="273"/>
      <c r="U49" s="274">
        <f t="shared" ref="U49:U67" si="3">IFERROR(T49*M49,"")</f>
        <v>0</v>
      </c>
      <c r="V49" s="273"/>
      <c r="W49" s="274">
        <f t="shared" ref="W49:W67" si="4">IFERROR(V49*N49,"")</f>
        <v>0</v>
      </c>
      <c r="X49" s="391">
        <f t="shared" ref="X49:X67" si="5">IFERROR(U49+W49,"")</f>
        <v>0</v>
      </c>
      <c r="Y49" s="325"/>
      <c r="AB49" s="242" t="b">
        <f t="shared" si="2"/>
        <v>0</v>
      </c>
      <c r="AC49" s="242" t="b">
        <f t="shared" ref="AC49:AC67" si="6">IF(M49=0,FALSE(),T49=0)</f>
        <v>0</v>
      </c>
      <c r="AD49" s="242" t="b">
        <f t="shared" ref="AD49:AD67" si="7">IF(N49=0,FALSE(),V49=0)</f>
        <v>0</v>
      </c>
      <c r="AH49" s="243" t="b">
        <f t="shared" ref="AH49:AH66" si="8">OR(AA49:AG49)</f>
        <v>0</v>
      </c>
    </row>
    <row r="50" spans="1:34" ht="42.75" customHeight="1" x14ac:dyDescent="0.2">
      <c r="A50" s="174" t="b">
        <f t="shared" si="0"/>
        <v>1</v>
      </c>
      <c r="B50" s="228" t="s">
        <v>102</v>
      </c>
      <c r="C50" s="330" t="s">
        <v>348</v>
      </c>
      <c r="D50" s="331"/>
      <c r="E50" s="332"/>
      <c r="F50" s="346"/>
      <c r="G50" s="347"/>
      <c r="H50" s="347"/>
      <c r="I50" s="347"/>
      <c r="J50" s="348"/>
      <c r="K50" s="262"/>
      <c r="L50" s="272" t="str">
        <f t="shared" si="1"/>
        <v/>
      </c>
      <c r="M50" s="224"/>
      <c r="N50" s="225"/>
      <c r="P50" s="312"/>
      <c r="Q50" s="313"/>
      <c r="R50" s="313"/>
      <c r="S50" s="314"/>
      <c r="T50" s="273"/>
      <c r="U50" s="274">
        <f t="shared" si="3"/>
        <v>0</v>
      </c>
      <c r="V50" s="273"/>
      <c r="W50" s="274">
        <f t="shared" si="4"/>
        <v>0</v>
      </c>
      <c r="X50" s="391">
        <f t="shared" si="5"/>
        <v>0</v>
      </c>
      <c r="Y50" s="325"/>
      <c r="AB50" s="242" t="b">
        <f t="shared" si="2"/>
        <v>0</v>
      </c>
      <c r="AC50" s="242" t="b">
        <f t="shared" si="6"/>
        <v>0</v>
      </c>
      <c r="AD50" s="242" t="b">
        <f t="shared" si="7"/>
        <v>0</v>
      </c>
      <c r="AH50" s="243" t="b">
        <f t="shared" si="8"/>
        <v>0</v>
      </c>
    </row>
    <row r="51" spans="1:34" ht="42.75" customHeight="1" x14ac:dyDescent="0.2">
      <c r="A51" s="174" t="b">
        <f t="shared" si="0"/>
        <v>1</v>
      </c>
      <c r="B51" s="228" t="s">
        <v>103</v>
      </c>
      <c r="C51" s="330" t="s">
        <v>348</v>
      </c>
      <c r="D51" s="331"/>
      <c r="E51" s="332"/>
      <c r="F51" s="346"/>
      <c r="G51" s="347"/>
      <c r="H51" s="347"/>
      <c r="I51" s="347"/>
      <c r="J51" s="348"/>
      <c r="K51" s="262"/>
      <c r="L51" s="272" t="str">
        <f t="shared" si="1"/>
        <v/>
      </c>
      <c r="M51" s="224"/>
      <c r="N51" s="225"/>
      <c r="P51" s="312"/>
      <c r="Q51" s="313"/>
      <c r="R51" s="313"/>
      <c r="S51" s="314"/>
      <c r="T51" s="273"/>
      <c r="U51" s="274">
        <f t="shared" si="3"/>
        <v>0</v>
      </c>
      <c r="V51" s="273"/>
      <c r="W51" s="274">
        <f t="shared" si="4"/>
        <v>0</v>
      </c>
      <c r="X51" s="391">
        <f t="shared" si="5"/>
        <v>0</v>
      </c>
      <c r="Y51" s="325"/>
      <c r="AB51" s="242" t="b">
        <f t="shared" si="2"/>
        <v>0</v>
      </c>
      <c r="AC51" s="242" t="b">
        <f t="shared" si="6"/>
        <v>0</v>
      </c>
      <c r="AD51" s="242" t="b">
        <f t="shared" si="7"/>
        <v>0</v>
      </c>
      <c r="AH51" s="243" t="b">
        <f t="shared" si="8"/>
        <v>0</v>
      </c>
    </row>
    <row r="52" spans="1:34" ht="42.75" customHeight="1" x14ac:dyDescent="0.2">
      <c r="A52" s="174" t="b">
        <f t="shared" si="0"/>
        <v>1</v>
      </c>
      <c r="B52" s="228" t="s">
        <v>104</v>
      </c>
      <c r="C52" s="330" t="s">
        <v>348</v>
      </c>
      <c r="D52" s="331"/>
      <c r="E52" s="332"/>
      <c r="F52" s="346"/>
      <c r="G52" s="347"/>
      <c r="H52" s="347"/>
      <c r="I52" s="347"/>
      <c r="J52" s="348"/>
      <c r="K52" s="262"/>
      <c r="L52" s="272" t="str">
        <f t="shared" si="1"/>
        <v/>
      </c>
      <c r="M52" s="224"/>
      <c r="N52" s="225"/>
      <c r="P52" s="312"/>
      <c r="Q52" s="313"/>
      <c r="R52" s="313"/>
      <c r="S52" s="314"/>
      <c r="T52" s="273"/>
      <c r="U52" s="274">
        <f t="shared" si="3"/>
        <v>0</v>
      </c>
      <c r="V52" s="273"/>
      <c r="W52" s="274">
        <f t="shared" si="4"/>
        <v>0</v>
      </c>
      <c r="X52" s="391">
        <f t="shared" si="5"/>
        <v>0</v>
      </c>
      <c r="Y52" s="325"/>
      <c r="AB52" s="242" t="b">
        <f t="shared" si="2"/>
        <v>0</v>
      </c>
      <c r="AC52" s="242" t="b">
        <f t="shared" si="6"/>
        <v>0</v>
      </c>
      <c r="AD52" s="242" t="b">
        <f t="shared" si="7"/>
        <v>0</v>
      </c>
      <c r="AH52" s="243" t="b">
        <f t="shared" si="8"/>
        <v>0</v>
      </c>
    </row>
    <row r="53" spans="1:34" ht="42.75" customHeight="1" x14ac:dyDescent="0.2">
      <c r="A53" s="174" t="b">
        <f t="shared" si="0"/>
        <v>1</v>
      </c>
      <c r="B53" s="228" t="s">
        <v>106</v>
      </c>
      <c r="C53" s="330" t="s">
        <v>348</v>
      </c>
      <c r="D53" s="331"/>
      <c r="E53" s="332"/>
      <c r="F53" s="346"/>
      <c r="G53" s="347"/>
      <c r="H53" s="347"/>
      <c r="I53" s="347"/>
      <c r="J53" s="348"/>
      <c r="K53" s="262"/>
      <c r="L53" s="272" t="str">
        <f t="shared" si="1"/>
        <v/>
      </c>
      <c r="M53" s="224"/>
      <c r="N53" s="225"/>
      <c r="P53" s="312"/>
      <c r="Q53" s="313"/>
      <c r="R53" s="313"/>
      <c r="S53" s="314"/>
      <c r="T53" s="273"/>
      <c r="U53" s="274">
        <f t="shared" si="3"/>
        <v>0</v>
      </c>
      <c r="V53" s="273"/>
      <c r="W53" s="274">
        <f t="shared" si="4"/>
        <v>0</v>
      </c>
      <c r="X53" s="391">
        <f t="shared" si="5"/>
        <v>0</v>
      </c>
      <c r="Y53" s="325"/>
      <c r="AB53" s="242" t="b">
        <f t="shared" si="2"/>
        <v>0</v>
      </c>
      <c r="AC53" s="242" t="b">
        <f t="shared" si="6"/>
        <v>0</v>
      </c>
      <c r="AD53" s="242" t="b">
        <f t="shared" si="7"/>
        <v>0</v>
      </c>
      <c r="AH53" s="243" t="b">
        <f t="shared" si="8"/>
        <v>0</v>
      </c>
    </row>
    <row r="54" spans="1:34" ht="42.75" customHeight="1" x14ac:dyDescent="0.2">
      <c r="A54" s="174" t="b">
        <f t="shared" si="0"/>
        <v>1</v>
      </c>
      <c r="B54" s="228" t="s">
        <v>105</v>
      </c>
      <c r="C54" s="330" t="s">
        <v>348</v>
      </c>
      <c r="D54" s="331"/>
      <c r="E54" s="332"/>
      <c r="F54" s="346"/>
      <c r="G54" s="347"/>
      <c r="H54" s="347"/>
      <c r="I54" s="347"/>
      <c r="J54" s="348"/>
      <c r="K54" s="262"/>
      <c r="L54" s="272" t="str">
        <f t="shared" si="1"/>
        <v/>
      </c>
      <c r="M54" s="224"/>
      <c r="N54" s="225"/>
      <c r="P54" s="312"/>
      <c r="Q54" s="313"/>
      <c r="R54" s="313"/>
      <c r="S54" s="314"/>
      <c r="T54" s="273"/>
      <c r="U54" s="274">
        <f t="shared" si="3"/>
        <v>0</v>
      </c>
      <c r="V54" s="273"/>
      <c r="W54" s="274">
        <f t="shared" si="4"/>
        <v>0</v>
      </c>
      <c r="X54" s="391">
        <f t="shared" si="5"/>
        <v>0</v>
      </c>
      <c r="Y54" s="325"/>
      <c r="AB54" s="242" t="b">
        <f t="shared" si="2"/>
        <v>0</v>
      </c>
      <c r="AC54" s="242" t="b">
        <f t="shared" si="6"/>
        <v>0</v>
      </c>
      <c r="AD54" s="242" t="b">
        <f t="shared" si="7"/>
        <v>0</v>
      </c>
      <c r="AH54" s="243" t="b">
        <f t="shared" si="8"/>
        <v>0</v>
      </c>
    </row>
    <row r="55" spans="1:34" ht="42.75" customHeight="1" x14ac:dyDescent="0.2">
      <c r="A55" s="174" t="b">
        <f t="shared" si="0"/>
        <v>1</v>
      </c>
      <c r="B55" s="228" t="s">
        <v>107</v>
      </c>
      <c r="C55" s="330" t="s">
        <v>348</v>
      </c>
      <c r="D55" s="331"/>
      <c r="E55" s="332"/>
      <c r="F55" s="346"/>
      <c r="G55" s="347"/>
      <c r="H55" s="347"/>
      <c r="I55" s="347"/>
      <c r="J55" s="348"/>
      <c r="K55" s="262"/>
      <c r="L55" s="272" t="str">
        <f t="shared" si="1"/>
        <v/>
      </c>
      <c r="M55" s="224"/>
      <c r="N55" s="225"/>
      <c r="P55" s="312"/>
      <c r="Q55" s="313"/>
      <c r="R55" s="313"/>
      <c r="S55" s="314"/>
      <c r="T55" s="273"/>
      <c r="U55" s="274">
        <f t="shared" si="3"/>
        <v>0</v>
      </c>
      <c r="V55" s="273"/>
      <c r="W55" s="274">
        <f t="shared" si="4"/>
        <v>0</v>
      </c>
      <c r="X55" s="391">
        <f t="shared" si="5"/>
        <v>0</v>
      </c>
      <c r="Y55" s="325"/>
      <c r="AB55" s="242" t="b">
        <f t="shared" si="2"/>
        <v>0</v>
      </c>
      <c r="AC55" s="242" t="b">
        <f t="shared" si="6"/>
        <v>0</v>
      </c>
      <c r="AD55" s="242" t="b">
        <f t="shared" si="7"/>
        <v>0</v>
      </c>
      <c r="AH55" s="243" t="b">
        <f t="shared" si="8"/>
        <v>0</v>
      </c>
    </row>
    <row r="56" spans="1:34" ht="42.75" customHeight="1" x14ac:dyDescent="0.2">
      <c r="A56" s="174" t="b">
        <f t="shared" si="0"/>
        <v>1</v>
      </c>
      <c r="B56" s="228" t="s">
        <v>108</v>
      </c>
      <c r="C56" s="330" t="s">
        <v>348</v>
      </c>
      <c r="D56" s="331"/>
      <c r="E56" s="332"/>
      <c r="F56" s="346"/>
      <c r="G56" s="347"/>
      <c r="H56" s="347"/>
      <c r="I56" s="347"/>
      <c r="J56" s="348"/>
      <c r="K56" s="262"/>
      <c r="L56" s="272" t="str">
        <f t="shared" si="1"/>
        <v/>
      </c>
      <c r="M56" s="224"/>
      <c r="N56" s="225"/>
      <c r="P56" s="312"/>
      <c r="Q56" s="313"/>
      <c r="R56" s="313"/>
      <c r="S56" s="314"/>
      <c r="T56" s="273"/>
      <c r="U56" s="274">
        <f t="shared" si="3"/>
        <v>0</v>
      </c>
      <c r="V56" s="273"/>
      <c r="W56" s="274">
        <f t="shared" si="4"/>
        <v>0</v>
      </c>
      <c r="X56" s="391">
        <f t="shared" si="5"/>
        <v>0</v>
      </c>
      <c r="Y56" s="325"/>
      <c r="AB56" s="242" t="b">
        <f t="shared" si="2"/>
        <v>0</v>
      </c>
      <c r="AC56" s="242" t="b">
        <f t="shared" si="6"/>
        <v>0</v>
      </c>
      <c r="AD56" s="242" t="b">
        <f t="shared" si="7"/>
        <v>0</v>
      </c>
      <c r="AH56" s="243" t="b">
        <f t="shared" si="8"/>
        <v>0</v>
      </c>
    </row>
    <row r="57" spans="1:34" ht="42.75" customHeight="1" x14ac:dyDescent="0.2">
      <c r="A57" s="174" t="b">
        <f t="shared" si="0"/>
        <v>1</v>
      </c>
      <c r="B57" s="228" t="s">
        <v>109</v>
      </c>
      <c r="C57" s="330" t="s">
        <v>348</v>
      </c>
      <c r="D57" s="331"/>
      <c r="E57" s="332"/>
      <c r="F57" s="346"/>
      <c r="G57" s="347"/>
      <c r="H57" s="347"/>
      <c r="I57" s="347"/>
      <c r="J57" s="348"/>
      <c r="K57" s="262"/>
      <c r="L57" s="272" t="str">
        <f t="shared" si="1"/>
        <v/>
      </c>
      <c r="M57" s="224"/>
      <c r="N57" s="225"/>
      <c r="P57" s="312"/>
      <c r="Q57" s="313"/>
      <c r="R57" s="313"/>
      <c r="S57" s="314"/>
      <c r="T57" s="273"/>
      <c r="U57" s="274">
        <f t="shared" si="3"/>
        <v>0</v>
      </c>
      <c r="V57" s="273"/>
      <c r="W57" s="274">
        <f t="shared" si="4"/>
        <v>0</v>
      </c>
      <c r="X57" s="391">
        <f t="shared" si="5"/>
        <v>0</v>
      </c>
      <c r="Y57" s="325"/>
      <c r="AB57" s="242" t="b">
        <f t="shared" si="2"/>
        <v>0</v>
      </c>
      <c r="AC57" s="242" t="b">
        <f t="shared" si="6"/>
        <v>0</v>
      </c>
      <c r="AD57" s="242" t="b">
        <f t="shared" si="7"/>
        <v>0</v>
      </c>
      <c r="AH57" s="243" t="b">
        <f t="shared" si="8"/>
        <v>0</v>
      </c>
    </row>
    <row r="58" spans="1:34" ht="42.75" customHeight="1" x14ac:dyDescent="0.2">
      <c r="A58" s="174" t="b">
        <f t="shared" si="0"/>
        <v>1</v>
      </c>
      <c r="B58" s="228" t="s">
        <v>176</v>
      </c>
      <c r="C58" s="330" t="s">
        <v>348</v>
      </c>
      <c r="D58" s="331"/>
      <c r="E58" s="332"/>
      <c r="F58" s="346"/>
      <c r="G58" s="347"/>
      <c r="H58" s="347"/>
      <c r="I58" s="347"/>
      <c r="J58" s="348"/>
      <c r="K58" s="262"/>
      <c r="L58" s="272" t="str">
        <f t="shared" si="1"/>
        <v/>
      </c>
      <c r="M58" s="224"/>
      <c r="N58" s="225"/>
      <c r="P58" s="312"/>
      <c r="Q58" s="313"/>
      <c r="R58" s="313"/>
      <c r="S58" s="314"/>
      <c r="T58" s="273"/>
      <c r="U58" s="274">
        <f t="shared" si="3"/>
        <v>0</v>
      </c>
      <c r="V58" s="273"/>
      <c r="W58" s="274">
        <f t="shared" si="4"/>
        <v>0</v>
      </c>
      <c r="X58" s="391">
        <f t="shared" si="5"/>
        <v>0</v>
      </c>
      <c r="Y58" s="325"/>
      <c r="AB58" s="242" t="b">
        <f t="shared" si="2"/>
        <v>0</v>
      </c>
      <c r="AC58" s="242" t="b">
        <f t="shared" si="6"/>
        <v>0</v>
      </c>
      <c r="AD58" s="242" t="b">
        <f t="shared" si="7"/>
        <v>0</v>
      </c>
      <c r="AH58" s="243" t="b">
        <f t="shared" si="8"/>
        <v>0</v>
      </c>
    </row>
    <row r="59" spans="1:34" ht="42.75" customHeight="1" x14ac:dyDescent="0.2">
      <c r="A59" s="174" t="b">
        <f t="shared" si="0"/>
        <v>1</v>
      </c>
      <c r="B59" s="228" t="s">
        <v>177</v>
      </c>
      <c r="C59" s="330" t="s">
        <v>348</v>
      </c>
      <c r="D59" s="331"/>
      <c r="E59" s="332"/>
      <c r="F59" s="346"/>
      <c r="G59" s="347"/>
      <c r="H59" s="347"/>
      <c r="I59" s="347"/>
      <c r="J59" s="348"/>
      <c r="K59" s="262"/>
      <c r="L59" s="272" t="str">
        <f t="shared" si="1"/>
        <v/>
      </c>
      <c r="M59" s="224"/>
      <c r="N59" s="225"/>
      <c r="P59" s="312"/>
      <c r="Q59" s="313"/>
      <c r="R59" s="313"/>
      <c r="S59" s="314"/>
      <c r="T59" s="273"/>
      <c r="U59" s="274">
        <f t="shared" si="3"/>
        <v>0</v>
      </c>
      <c r="V59" s="273"/>
      <c r="W59" s="274">
        <f t="shared" si="4"/>
        <v>0</v>
      </c>
      <c r="X59" s="391">
        <f t="shared" si="5"/>
        <v>0</v>
      </c>
      <c r="Y59" s="325"/>
      <c r="AB59" s="242" t="b">
        <f t="shared" si="2"/>
        <v>0</v>
      </c>
      <c r="AC59" s="242" t="b">
        <f t="shared" si="6"/>
        <v>0</v>
      </c>
      <c r="AD59" s="242" t="b">
        <f t="shared" si="7"/>
        <v>0</v>
      </c>
      <c r="AH59" s="243" t="b">
        <f t="shared" si="8"/>
        <v>0</v>
      </c>
    </row>
    <row r="60" spans="1:34" ht="42.75" customHeight="1" x14ac:dyDescent="0.2">
      <c r="A60" s="174" t="b">
        <f t="shared" si="0"/>
        <v>1</v>
      </c>
      <c r="B60" s="228" t="s">
        <v>178</v>
      </c>
      <c r="C60" s="330" t="s">
        <v>348</v>
      </c>
      <c r="D60" s="331"/>
      <c r="E60" s="332"/>
      <c r="F60" s="346"/>
      <c r="G60" s="347"/>
      <c r="H60" s="347"/>
      <c r="I60" s="347"/>
      <c r="J60" s="348"/>
      <c r="K60" s="262"/>
      <c r="L60" s="272" t="str">
        <f t="shared" si="1"/>
        <v/>
      </c>
      <c r="M60" s="224"/>
      <c r="N60" s="225"/>
      <c r="P60" s="312"/>
      <c r="Q60" s="313"/>
      <c r="R60" s="313"/>
      <c r="S60" s="314"/>
      <c r="T60" s="273"/>
      <c r="U60" s="274">
        <f t="shared" si="3"/>
        <v>0</v>
      </c>
      <c r="V60" s="273"/>
      <c r="W60" s="274">
        <f t="shared" si="4"/>
        <v>0</v>
      </c>
      <c r="X60" s="391">
        <f t="shared" si="5"/>
        <v>0</v>
      </c>
      <c r="Y60" s="325"/>
      <c r="AB60" s="242" t="b">
        <f t="shared" si="2"/>
        <v>0</v>
      </c>
      <c r="AC60" s="242" t="b">
        <f t="shared" si="6"/>
        <v>0</v>
      </c>
      <c r="AD60" s="242" t="b">
        <f t="shared" si="7"/>
        <v>0</v>
      </c>
      <c r="AH60" s="243" t="b">
        <f t="shared" si="8"/>
        <v>0</v>
      </c>
    </row>
    <row r="61" spans="1:34" ht="42.75" customHeight="1" x14ac:dyDescent="0.2">
      <c r="A61" s="174" t="b">
        <f t="shared" si="0"/>
        <v>1</v>
      </c>
      <c r="B61" s="228" t="s">
        <v>179</v>
      </c>
      <c r="C61" s="330" t="s">
        <v>348</v>
      </c>
      <c r="D61" s="331"/>
      <c r="E61" s="332"/>
      <c r="F61" s="346"/>
      <c r="G61" s="347"/>
      <c r="H61" s="347"/>
      <c r="I61" s="347"/>
      <c r="J61" s="348"/>
      <c r="K61" s="262"/>
      <c r="L61" s="272" t="str">
        <f t="shared" si="1"/>
        <v/>
      </c>
      <c r="M61" s="224"/>
      <c r="N61" s="225"/>
      <c r="P61" s="312"/>
      <c r="Q61" s="313"/>
      <c r="R61" s="313"/>
      <c r="S61" s="314"/>
      <c r="T61" s="273"/>
      <c r="U61" s="274">
        <f t="shared" si="3"/>
        <v>0</v>
      </c>
      <c r="V61" s="273"/>
      <c r="W61" s="274">
        <f t="shared" si="4"/>
        <v>0</v>
      </c>
      <c r="X61" s="391">
        <f t="shared" si="5"/>
        <v>0</v>
      </c>
      <c r="Y61" s="325"/>
      <c r="AB61" s="242" t="b">
        <f t="shared" si="2"/>
        <v>0</v>
      </c>
      <c r="AC61" s="242" t="b">
        <f t="shared" si="6"/>
        <v>0</v>
      </c>
      <c r="AD61" s="242" t="b">
        <f t="shared" si="7"/>
        <v>0</v>
      </c>
      <c r="AH61" s="243" t="b">
        <f t="shared" si="8"/>
        <v>0</v>
      </c>
    </row>
    <row r="62" spans="1:34" ht="42.75" customHeight="1" x14ac:dyDescent="0.2">
      <c r="A62" s="174" t="b">
        <f t="shared" si="0"/>
        <v>1</v>
      </c>
      <c r="B62" s="228" t="s">
        <v>180</v>
      </c>
      <c r="C62" s="330" t="s">
        <v>348</v>
      </c>
      <c r="D62" s="331"/>
      <c r="E62" s="332"/>
      <c r="F62" s="346"/>
      <c r="G62" s="347"/>
      <c r="H62" s="347"/>
      <c r="I62" s="347"/>
      <c r="J62" s="348"/>
      <c r="K62" s="262"/>
      <c r="L62" s="272" t="str">
        <f t="shared" si="1"/>
        <v/>
      </c>
      <c r="M62" s="224"/>
      <c r="N62" s="225"/>
      <c r="P62" s="312"/>
      <c r="Q62" s="313"/>
      <c r="R62" s="313"/>
      <c r="S62" s="314"/>
      <c r="T62" s="273"/>
      <c r="U62" s="274">
        <f t="shared" si="3"/>
        <v>0</v>
      </c>
      <c r="V62" s="273"/>
      <c r="W62" s="274">
        <f t="shared" si="4"/>
        <v>0</v>
      </c>
      <c r="X62" s="391">
        <f t="shared" si="5"/>
        <v>0</v>
      </c>
      <c r="Y62" s="325"/>
      <c r="AB62" s="242" t="b">
        <f t="shared" si="2"/>
        <v>0</v>
      </c>
      <c r="AC62" s="242" t="b">
        <f t="shared" si="6"/>
        <v>0</v>
      </c>
      <c r="AD62" s="242" t="b">
        <f t="shared" si="7"/>
        <v>0</v>
      </c>
      <c r="AH62" s="243" t="b">
        <f t="shared" si="8"/>
        <v>0</v>
      </c>
    </row>
    <row r="63" spans="1:34" ht="42.75" customHeight="1" x14ac:dyDescent="0.2">
      <c r="A63" s="174" t="b">
        <f t="shared" si="0"/>
        <v>1</v>
      </c>
      <c r="B63" s="228" t="s">
        <v>181</v>
      </c>
      <c r="C63" s="330" t="s">
        <v>348</v>
      </c>
      <c r="D63" s="331"/>
      <c r="E63" s="332"/>
      <c r="F63" s="346"/>
      <c r="G63" s="347"/>
      <c r="H63" s="347"/>
      <c r="I63" s="347"/>
      <c r="J63" s="348"/>
      <c r="K63" s="262"/>
      <c r="L63" s="272" t="str">
        <f t="shared" si="1"/>
        <v/>
      </c>
      <c r="M63" s="224"/>
      <c r="N63" s="225"/>
      <c r="P63" s="312"/>
      <c r="Q63" s="313"/>
      <c r="R63" s="313"/>
      <c r="S63" s="314"/>
      <c r="T63" s="273"/>
      <c r="U63" s="274">
        <f t="shared" si="3"/>
        <v>0</v>
      </c>
      <c r="V63" s="273"/>
      <c r="W63" s="274">
        <f t="shared" si="4"/>
        <v>0</v>
      </c>
      <c r="X63" s="391">
        <f t="shared" si="5"/>
        <v>0</v>
      </c>
      <c r="Y63" s="325"/>
      <c r="AB63" s="242" t="b">
        <f t="shared" si="2"/>
        <v>0</v>
      </c>
      <c r="AC63" s="242" t="b">
        <f t="shared" si="6"/>
        <v>0</v>
      </c>
      <c r="AD63" s="242" t="b">
        <f t="shared" si="7"/>
        <v>0</v>
      </c>
      <c r="AH63" s="243" t="b">
        <f t="shared" si="8"/>
        <v>0</v>
      </c>
    </row>
    <row r="64" spans="1:34" ht="42.75" customHeight="1" x14ac:dyDescent="0.2">
      <c r="A64" s="174" t="b">
        <f t="shared" si="0"/>
        <v>1</v>
      </c>
      <c r="B64" s="228" t="s">
        <v>182</v>
      </c>
      <c r="C64" s="330" t="s">
        <v>348</v>
      </c>
      <c r="D64" s="331"/>
      <c r="E64" s="332"/>
      <c r="F64" s="346"/>
      <c r="G64" s="347"/>
      <c r="H64" s="347"/>
      <c r="I64" s="347"/>
      <c r="J64" s="348"/>
      <c r="K64" s="262"/>
      <c r="L64" s="272" t="str">
        <f t="shared" si="1"/>
        <v/>
      </c>
      <c r="M64" s="224"/>
      <c r="N64" s="225"/>
      <c r="P64" s="312"/>
      <c r="Q64" s="313"/>
      <c r="R64" s="313"/>
      <c r="S64" s="314"/>
      <c r="T64" s="273"/>
      <c r="U64" s="274">
        <f t="shared" si="3"/>
        <v>0</v>
      </c>
      <c r="V64" s="273"/>
      <c r="W64" s="274">
        <f t="shared" si="4"/>
        <v>0</v>
      </c>
      <c r="X64" s="391">
        <f t="shared" si="5"/>
        <v>0</v>
      </c>
      <c r="Y64" s="325"/>
      <c r="AB64" s="242" t="b">
        <f t="shared" si="2"/>
        <v>0</v>
      </c>
      <c r="AC64" s="242" t="b">
        <f t="shared" si="6"/>
        <v>0</v>
      </c>
      <c r="AD64" s="242" t="b">
        <f t="shared" si="7"/>
        <v>0</v>
      </c>
      <c r="AH64" s="243" t="b">
        <f t="shared" si="8"/>
        <v>0</v>
      </c>
    </row>
    <row r="65" spans="1:34" ht="42.75" customHeight="1" x14ac:dyDescent="0.2">
      <c r="A65" s="174" t="b">
        <f t="shared" si="0"/>
        <v>1</v>
      </c>
      <c r="B65" s="228" t="s">
        <v>183</v>
      </c>
      <c r="C65" s="330" t="s">
        <v>348</v>
      </c>
      <c r="D65" s="331"/>
      <c r="E65" s="332"/>
      <c r="F65" s="346"/>
      <c r="G65" s="347"/>
      <c r="H65" s="347"/>
      <c r="I65" s="347"/>
      <c r="J65" s="348"/>
      <c r="K65" s="262"/>
      <c r="L65" s="272" t="str">
        <f t="shared" si="1"/>
        <v/>
      </c>
      <c r="M65" s="224"/>
      <c r="N65" s="225"/>
      <c r="P65" s="312"/>
      <c r="Q65" s="313"/>
      <c r="R65" s="313"/>
      <c r="S65" s="314"/>
      <c r="T65" s="273"/>
      <c r="U65" s="274">
        <f t="shared" si="3"/>
        <v>0</v>
      </c>
      <c r="V65" s="273"/>
      <c r="W65" s="274">
        <f t="shared" si="4"/>
        <v>0</v>
      </c>
      <c r="X65" s="391">
        <f t="shared" si="5"/>
        <v>0</v>
      </c>
      <c r="Y65" s="325"/>
      <c r="AB65" s="242" t="b">
        <f t="shared" si="2"/>
        <v>0</v>
      </c>
      <c r="AC65" s="242" t="b">
        <f t="shared" si="6"/>
        <v>0</v>
      </c>
      <c r="AD65" s="242" t="b">
        <f t="shared" si="7"/>
        <v>0</v>
      </c>
      <c r="AH65" s="243" t="b">
        <f t="shared" si="8"/>
        <v>0</v>
      </c>
    </row>
    <row r="66" spans="1:34" ht="42.75" customHeight="1" x14ac:dyDescent="0.2">
      <c r="A66" s="174" t="b">
        <f t="shared" si="0"/>
        <v>1</v>
      </c>
      <c r="B66" s="228" t="s">
        <v>184</v>
      </c>
      <c r="C66" s="330" t="s">
        <v>348</v>
      </c>
      <c r="D66" s="331"/>
      <c r="E66" s="332"/>
      <c r="F66" s="346"/>
      <c r="G66" s="347"/>
      <c r="H66" s="347"/>
      <c r="I66" s="347"/>
      <c r="J66" s="348"/>
      <c r="K66" s="262"/>
      <c r="L66" s="272" t="str">
        <f t="shared" si="1"/>
        <v/>
      </c>
      <c r="M66" s="224"/>
      <c r="N66" s="225"/>
      <c r="P66" s="312"/>
      <c r="Q66" s="313"/>
      <c r="R66" s="313"/>
      <c r="S66" s="314"/>
      <c r="T66" s="273"/>
      <c r="U66" s="274">
        <f t="shared" si="3"/>
        <v>0</v>
      </c>
      <c r="V66" s="273"/>
      <c r="W66" s="274">
        <f t="shared" si="4"/>
        <v>0</v>
      </c>
      <c r="X66" s="391">
        <f t="shared" si="5"/>
        <v>0</v>
      </c>
      <c r="Y66" s="325"/>
      <c r="AB66" s="242" t="b">
        <f t="shared" si="2"/>
        <v>0</v>
      </c>
      <c r="AC66" s="242" t="b">
        <f t="shared" si="6"/>
        <v>0</v>
      </c>
      <c r="AD66" s="242" t="b">
        <f t="shared" si="7"/>
        <v>0</v>
      </c>
      <c r="AH66" s="243" t="b">
        <f t="shared" si="8"/>
        <v>0</v>
      </c>
    </row>
    <row r="67" spans="1:34" ht="42.75" customHeight="1" x14ac:dyDescent="0.2">
      <c r="A67" s="174" t="b">
        <f t="shared" si="0"/>
        <v>1</v>
      </c>
      <c r="B67" s="228" t="s">
        <v>116</v>
      </c>
      <c r="C67" s="330" t="s">
        <v>348</v>
      </c>
      <c r="D67" s="331"/>
      <c r="E67" s="332"/>
      <c r="F67" s="346"/>
      <c r="G67" s="347"/>
      <c r="H67" s="347"/>
      <c r="I67" s="347"/>
      <c r="J67" s="348"/>
      <c r="K67" s="262"/>
      <c r="L67" s="272" t="str">
        <f t="shared" si="1"/>
        <v/>
      </c>
      <c r="M67" s="224"/>
      <c r="N67" s="225"/>
      <c r="P67" s="312"/>
      <c r="Q67" s="313"/>
      <c r="R67" s="313"/>
      <c r="S67" s="314"/>
      <c r="T67" s="273"/>
      <c r="U67" s="274">
        <f t="shared" si="3"/>
        <v>0</v>
      </c>
      <c r="V67" s="273"/>
      <c r="W67" s="274">
        <f t="shared" si="4"/>
        <v>0</v>
      </c>
      <c r="X67" s="494">
        <f t="shared" si="5"/>
        <v>0</v>
      </c>
      <c r="Y67" s="329"/>
      <c r="AB67" s="242" t="b">
        <f t="shared" si="2"/>
        <v>0</v>
      </c>
      <c r="AC67" s="242" t="b">
        <f t="shared" si="6"/>
        <v>0</v>
      </c>
      <c r="AD67" s="242" t="b">
        <f t="shared" si="7"/>
        <v>0</v>
      </c>
      <c r="AH67" s="243" t="b">
        <f t="shared" ref="AH67:AH73" si="9">OR(AA67:AG67)</f>
        <v>0</v>
      </c>
    </row>
    <row r="68" spans="1:34" ht="42.75" customHeight="1" x14ac:dyDescent="0.2">
      <c r="A68" s="174" t="b">
        <f t="shared" si="0"/>
        <v>1</v>
      </c>
      <c r="B68" s="228" t="s">
        <v>423</v>
      </c>
      <c r="C68" s="330" t="s">
        <v>348</v>
      </c>
      <c r="D68" s="331"/>
      <c r="E68" s="332"/>
      <c r="F68" s="346"/>
      <c r="G68" s="347"/>
      <c r="H68" s="347"/>
      <c r="I68" s="347"/>
      <c r="J68" s="348"/>
      <c r="K68" s="262"/>
      <c r="L68" s="272" t="str">
        <f t="shared" ref="L68" si="10">IF(C68="Välj Tjänst","",INDEX(ArvodePer,MATCH(C68,ResOpt,0)))</f>
        <v/>
      </c>
      <c r="M68" s="224"/>
      <c r="N68" s="225"/>
      <c r="P68" s="312"/>
      <c r="Q68" s="313"/>
      <c r="R68" s="313"/>
      <c r="S68" s="314"/>
      <c r="T68" s="273"/>
      <c r="U68" s="274">
        <f t="shared" ref="U68" si="11">IFERROR(T68*M68,"")</f>
        <v>0</v>
      </c>
      <c r="V68" s="273"/>
      <c r="W68" s="274">
        <f t="shared" ref="W68" si="12">IFERROR(V68*N68,"")</f>
        <v>0</v>
      </c>
      <c r="X68" s="494">
        <f t="shared" ref="X68" si="13">IFERROR(U68+W68,"")</f>
        <v>0</v>
      </c>
      <c r="Y68" s="329"/>
      <c r="AB68" s="242" t="b">
        <f t="shared" ref="AB68" si="14">AND(AND(LEFT(C68,4)&lt;&gt;"Välj",C68&lt;&gt;""),X68=0)</f>
        <v>0</v>
      </c>
      <c r="AC68" s="242" t="b">
        <f t="shared" ref="AC68" si="15">IF(M68=0,FALSE(),T68=0)</f>
        <v>0</v>
      </c>
      <c r="AD68" s="242" t="b">
        <f t="shared" ref="AD68" si="16">IF(N68=0,FALSE(),V68=0)</f>
        <v>0</v>
      </c>
      <c r="AH68" s="243" t="b">
        <f t="shared" si="9"/>
        <v>0</v>
      </c>
    </row>
    <row r="69" spans="1:34" ht="42.75" customHeight="1" x14ac:dyDescent="0.2">
      <c r="A69" s="174" t="b">
        <f t="shared" si="0"/>
        <v>1</v>
      </c>
      <c r="B69" s="228" t="s">
        <v>424</v>
      </c>
      <c r="C69" s="330" t="s">
        <v>348</v>
      </c>
      <c r="D69" s="331"/>
      <c r="E69" s="332"/>
      <c r="F69" s="346"/>
      <c r="G69" s="347"/>
      <c r="H69" s="347"/>
      <c r="I69" s="347"/>
      <c r="J69" s="348"/>
      <c r="K69" s="262"/>
      <c r="L69" s="272" t="str">
        <f t="shared" ref="L69" si="17">IF(C69="Välj Tjänst","",INDEX(ArvodePer,MATCH(C69,ResOpt,0)))</f>
        <v/>
      </c>
      <c r="M69" s="224"/>
      <c r="N69" s="225"/>
      <c r="P69" s="312"/>
      <c r="Q69" s="313"/>
      <c r="R69" s="313"/>
      <c r="S69" s="314"/>
      <c r="T69" s="273"/>
      <c r="U69" s="274">
        <f t="shared" ref="U69" si="18">IFERROR(T69*M69,"")</f>
        <v>0</v>
      </c>
      <c r="V69" s="273"/>
      <c r="W69" s="274">
        <f t="shared" ref="W69" si="19">IFERROR(V69*N69,"")</f>
        <v>0</v>
      </c>
      <c r="X69" s="494">
        <f t="shared" ref="X69" si="20">IFERROR(U69+W69,"")</f>
        <v>0</v>
      </c>
      <c r="Y69" s="329"/>
      <c r="AB69" s="242" t="b">
        <f t="shared" ref="AB69" si="21">AND(AND(LEFT(C69,4)&lt;&gt;"Välj",C69&lt;&gt;""),X69=0)</f>
        <v>0</v>
      </c>
      <c r="AC69" s="242" t="b">
        <f t="shared" ref="AC69" si="22">IF(M69=0,FALSE(),T69=0)</f>
        <v>0</v>
      </c>
      <c r="AD69" s="242" t="b">
        <f t="shared" ref="AD69" si="23">IF(N69=0,FALSE(),V69=0)</f>
        <v>0</v>
      </c>
      <c r="AH69" s="243" t="b">
        <f t="shared" si="9"/>
        <v>0</v>
      </c>
    </row>
    <row r="70" spans="1:34" ht="42.75" customHeight="1" x14ac:dyDescent="0.2">
      <c r="A70" s="174" t="b">
        <f t="shared" si="0"/>
        <v>1</v>
      </c>
      <c r="B70" s="228" t="s">
        <v>425</v>
      </c>
      <c r="C70" s="330" t="s">
        <v>348</v>
      </c>
      <c r="D70" s="331"/>
      <c r="E70" s="332"/>
      <c r="F70" s="346"/>
      <c r="G70" s="347"/>
      <c r="H70" s="347"/>
      <c r="I70" s="347"/>
      <c r="J70" s="348"/>
      <c r="K70" s="262"/>
      <c r="L70" s="272" t="str">
        <f t="shared" ref="L70" si="24">IF(C70="Välj Tjänst","",INDEX(ArvodePer,MATCH(C70,ResOpt,0)))</f>
        <v/>
      </c>
      <c r="M70" s="224"/>
      <c r="N70" s="225"/>
      <c r="P70" s="312"/>
      <c r="Q70" s="313"/>
      <c r="R70" s="313"/>
      <c r="S70" s="314"/>
      <c r="T70" s="273"/>
      <c r="U70" s="274">
        <f t="shared" ref="U70" si="25">IFERROR(T70*M70,"")</f>
        <v>0</v>
      </c>
      <c r="V70" s="273"/>
      <c r="W70" s="274">
        <f t="shared" ref="W70" si="26">IFERROR(V70*N70,"")</f>
        <v>0</v>
      </c>
      <c r="X70" s="494">
        <f t="shared" ref="X70" si="27">IFERROR(U70+W70,"")</f>
        <v>0</v>
      </c>
      <c r="Y70" s="329"/>
      <c r="AB70" s="242" t="b">
        <f t="shared" ref="AB70" si="28">AND(AND(LEFT(C70,4)&lt;&gt;"Välj",C70&lt;&gt;""),X70=0)</f>
        <v>0</v>
      </c>
      <c r="AC70" s="242" t="b">
        <f t="shared" ref="AC70" si="29">IF(M70=0,FALSE(),T70=0)</f>
        <v>0</v>
      </c>
      <c r="AD70" s="242" t="b">
        <f t="shared" ref="AD70" si="30">IF(N70=0,FALSE(),V70=0)</f>
        <v>0</v>
      </c>
      <c r="AH70" s="243" t="b">
        <f t="shared" si="9"/>
        <v>0</v>
      </c>
    </row>
    <row r="71" spans="1:34" ht="42.75" customHeight="1" x14ac:dyDescent="0.2">
      <c r="A71" s="174" t="b">
        <f t="shared" si="0"/>
        <v>1</v>
      </c>
      <c r="B71" s="228" t="s">
        <v>426</v>
      </c>
      <c r="C71" s="330" t="s">
        <v>348</v>
      </c>
      <c r="D71" s="331"/>
      <c r="E71" s="332"/>
      <c r="F71" s="346"/>
      <c r="G71" s="347"/>
      <c r="H71" s="347"/>
      <c r="I71" s="347"/>
      <c r="J71" s="348"/>
      <c r="K71" s="262"/>
      <c r="L71" s="272" t="str">
        <f t="shared" ref="L71" si="31">IF(C71="Välj Tjänst","",INDEX(ArvodePer,MATCH(C71,ResOpt,0)))</f>
        <v/>
      </c>
      <c r="M71" s="224"/>
      <c r="N71" s="225"/>
      <c r="P71" s="312"/>
      <c r="Q71" s="313"/>
      <c r="R71" s="313"/>
      <c r="S71" s="314"/>
      <c r="T71" s="273"/>
      <c r="U71" s="274">
        <f t="shared" ref="U71" si="32">IFERROR(T71*M71,"")</f>
        <v>0</v>
      </c>
      <c r="V71" s="273"/>
      <c r="W71" s="274">
        <f t="shared" ref="W71" si="33">IFERROR(V71*N71,"")</f>
        <v>0</v>
      </c>
      <c r="X71" s="494">
        <f t="shared" ref="X71" si="34">IFERROR(U71+W71,"")</f>
        <v>0</v>
      </c>
      <c r="Y71" s="329"/>
      <c r="AB71" s="242" t="b">
        <f t="shared" ref="AB71" si="35">AND(AND(LEFT(C71,4)&lt;&gt;"Välj",C71&lt;&gt;""),X71=0)</f>
        <v>0</v>
      </c>
      <c r="AC71" s="242" t="b">
        <f t="shared" ref="AC71" si="36">IF(M71=0,FALSE(),T71=0)</f>
        <v>0</v>
      </c>
      <c r="AD71" s="242" t="b">
        <f t="shared" ref="AD71" si="37">IF(N71=0,FALSE(),V71=0)</f>
        <v>0</v>
      </c>
      <c r="AH71" s="243" t="b">
        <f t="shared" si="9"/>
        <v>0</v>
      </c>
    </row>
    <row r="72" spans="1:34" ht="42.75" customHeight="1" x14ac:dyDescent="0.2">
      <c r="A72" s="174" t="b">
        <f t="shared" si="0"/>
        <v>1</v>
      </c>
      <c r="B72" s="228" t="s">
        <v>427</v>
      </c>
      <c r="C72" s="330" t="s">
        <v>348</v>
      </c>
      <c r="D72" s="331"/>
      <c r="E72" s="332"/>
      <c r="F72" s="346"/>
      <c r="G72" s="347"/>
      <c r="H72" s="347"/>
      <c r="I72" s="347"/>
      <c r="J72" s="348"/>
      <c r="K72" s="262"/>
      <c r="L72" s="272" t="str">
        <f t="shared" ref="L72" si="38">IF(C72="Välj Tjänst","",INDEX(ArvodePer,MATCH(C72,ResOpt,0)))</f>
        <v/>
      </c>
      <c r="M72" s="224"/>
      <c r="N72" s="225"/>
      <c r="P72" s="312"/>
      <c r="Q72" s="313"/>
      <c r="R72" s="313"/>
      <c r="S72" s="314"/>
      <c r="T72" s="273"/>
      <c r="U72" s="274">
        <f t="shared" ref="U72" si="39">IFERROR(T72*M72,"")</f>
        <v>0</v>
      </c>
      <c r="V72" s="273"/>
      <c r="W72" s="274">
        <f t="shared" ref="W72" si="40">IFERROR(V72*N72,"")</f>
        <v>0</v>
      </c>
      <c r="X72" s="494">
        <f t="shared" ref="X72" si="41">IFERROR(U72+W72,"")</f>
        <v>0</v>
      </c>
      <c r="Y72" s="329"/>
      <c r="AB72" s="242" t="b">
        <f t="shared" ref="AB72" si="42">AND(AND(LEFT(C72,4)&lt;&gt;"Välj",C72&lt;&gt;""),X72=0)</f>
        <v>0</v>
      </c>
      <c r="AC72" s="242" t="b">
        <f t="shared" ref="AC72" si="43">IF(M72=0,FALSE(),T72=0)</f>
        <v>0</v>
      </c>
      <c r="AD72" s="242" t="b">
        <f t="shared" ref="AD72" si="44">IF(N72=0,FALSE(),V72=0)</f>
        <v>0</v>
      </c>
      <c r="AH72" s="243" t="b">
        <f t="shared" si="9"/>
        <v>0</v>
      </c>
    </row>
    <row r="73" spans="1:34" ht="42.75" customHeight="1" x14ac:dyDescent="0.2">
      <c r="A73" s="174" t="b">
        <f t="shared" si="0"/>
        <v>1</v>
      </c>
      <c r="B73" s="228" t="s">
        <v>428</v>
      </c>
      <c r="C73" s="330" t="s">
        <v>348</v>
      </c>
      <c r="D73" s="331"/>
      <c r="E73" s="332"/>
      <c r="F73" s="346"/>
      <c r="G73" s="347"/>
      <c r="H73" s="347"/>
      <c r="I73" s="347"/>
      <c r="J73" s="348"/>
      <c r="K73" s="262"/>
      <c r="L73" s="272" t="str">
        <f t="shared" ref="L73" si="45">IF(C73="Välj Tjänst","",INDEX(ArvodePer,MATCH(C73,ResOpt,0)))</f>
        <v/>
      </c>
      <c r="M73" s="224"/>
      <c r="N73" s="225"/>
      <c r="P73" s="312"/>
      <c r="Q73" s="313"/>
      <c r="R73" s="313"/>
      <c r="S73" s="314"/>
      <c r="T73" s="273"/>
      <c r="U73" s="274">
        <f t="shared" ref="U73" si="46">IFERROR(T73*M73,"")</f>
        <v>0</v>
      </c>
      <c r="V73" s="273"/>
      <c r="W73" s="274">
        <f t="shared" ref="W73" si="47">IFERROR(V73*N73,"")</f>
        <v>0</v>
      </c>
      <c r="X73" s="494">
        <f t="shared" ref="X73" si="48">IFERROR(U73+W73,"")</f>
        <v>0</v>
      </c>
      <c r="Y73" s="329"/>
      <c r="AB73" s="242" t="b">
        <f t="shared" ref="AB73" si="49">AND(AND(LEFT(C73,4)&lt;&gt;"Välj",C73&lt;&gt;""),X73=0)</f>
        <v>0</v>
      </c>
      <c r="AC73" s="242" t="b">
        <f t="shared" ref="AC73" si="50">IF(M73=0,FALSE(),T73=0)</f>
        <v>0</v>
      </c>
      <c r="AD73" s="242" t="b">
        <f t="shared" ref="AD73" si="51">IF(N73=0,FALSE(),V73=0)</f>
        <v>0</v>
      </c>
      <c r="AH73" s="243" t="b">
        <f t="shared" si="9"/>
        <v>0</v>
      </c>
    </row>
    <row r="74" spans="1:34" ht="7.5" customHeight="1" x14ac:dyDescent="0.2">
      <c r="C74" s="1"/>
      <c r="H74" s="25"/>
      <c r="P74" s="214"/>
      <c r="Q74" s="214"/>
      <c r="R74" s="214"/>
      <c r="X74" s="215"/>
      <c r="Y74" s="215"/>
      <c r="Z74" s="33"/>
    </row>
    <row r="75" spans="1:34" ht="28.5" customHeight="1" x14ac:dyDescent="0.2">
      <c r="C75" s="1"/>
      <c r="P75" s="214"/>
      <c r="Q75" s="214"/>
      <c r="R75" s="214"/>
      <c r="U75" s="33"/>
      <c r="V75" s="33"/>
      <c r="W75" s="62" t="s">
        <v>117</v>
      </c>
      <c r="X75" s="326">
        <f>SUM(X48:X73)</f>
        <v>0</v>
      </c>
      <c r="Y75" s="327"/>
      <c r="Z75" s="33"/>
    </row>
    <row r="76" spans="1:34" ht="7.5" customHeight="1" x14ac:dyDescent="0.2">
      <c r="C76" s="1"/>
      <c r="H76" s="25"/>
      <c r="P76" s="61"/>
      <c r="Q76" s="61"/>
      <c r="R76" s="61"/>
      <c r="Z76" s="33"/>
    </row>
    <row r="77" spans="1:34" ht="27" customHeight="1" x14ac:dyDescent="0.2">
      <c r="A77" s="172"/>
      <c r="B77" s="345" t="s">
        <v>382</v>
      </c>
      <c r="C77" s="345"/>
      <c r="D77" s="345"/>
      <c r="E77" s="345"/>
      <c r="F77" s="345"/>
      <c r="G77" s="345"/>
      <c r="H77" s="345"/>
      <c r="I77" s="345"/>
      <c r="J77" s="345"/>
      <c r="K77" s="345"/>
      <c r="L77" s="345"/>
      <c r="M77" s="345"/>
      <c r="N77" s="345"/>
      <c r="P77" s="33"/>
      <c r="Q77" s="33"/>
      <c r="R77" s="33"/>
      <c r="S77" s="33"/>
      <c r="T77" s="33"/>
      <c r="V77" s="179"/>
      <c r="Z77" s="33"/>
      <c r="AA77" s="246"/>
    </row>
    <row r="78" spans="1:34" ht="40.5" customHeight="1" x14ac:dyDescent="0.2">
      <c r="A78" s="172"/>
      <c r="B78" s="263" t="s">
        <v>383</v>
      </c>
      <c r="C78" s="392" t="s">
        <v>384</v>
      </c>
      <c r="D78" s="392"/>
      <c r="E78" s="392"/>
      <c r="F78" s="393" t="s">
        <v>385</v>
      </c>
      <c r="G78" s="394"/>
      <c r="H78" s="394"/>
      <c r="I78" s="394"/>
      <c r="J78" s="395"/>
      <c r="K78" s="317" t="s">
        <v>274</v>
      </c>
      <c r="L78" s="318"/>
      <c r="M78" s="263" t="s">
        <v>386</v>
      </c>
      <c r="N78" s="263" t="s">
        <v>418</v>
      </c>
      <c r="P78" s="319" t="s">
        <v>215</v>
      </c>
      <c r="Q78" s="320"/>
      <c r="R78" s="320"/>
      <c r="S78" s="320"/>
      <c r="T78" s="320"/>
      <c r="U78" s="320"/>
      <c r="V78" s="321"/>
      <c r="W78" s="266" t="s">
        <v>391</v>
      </c>
      <c r="X78" s="322" t="s">
        <v>392</v>
      </c>
      <c r="Y78" s="323"/>
      <c r="Z78" s="33"/>
      <c r="AA78" s="246"/>
    </row>
    <row r="79" spans="1:34" ht="27" customHeight="1" x14ac:dyDescent="0.2">
      <c r="A79" s="172"/>
      <c r="B79" s="228" t="s">
        <v>100</v>
      </c>
      <c r="C79" s="330"/>
      <c r="D79" s="331"/>
      <c r="E79" s="332"/>
      <c r="F79" s="333"/>
      <c r="G79" s="334"/>
      <c r="H79" s="334"/>
      <c r="I79" s="334"/>
      <c r="J79" s="335"/>
      <c r="K79" s="315" t="str">
        <f t="shared" ref="K79:K90" si="52">IFERROR(INDEX(InfoTillägg,MATCH($C79,Tilläggstjänster,0)),"")</f>
        <v/>
      </c>
      <c r="L79" s="316"/>
      <c r="M79" s="298"/>
      <c r="N79" s="271" t="str">
        <f t="shared" ref="N79:N90" si="53">IFERROR(INDEX(EnhetTillägg,MATCH($C79,Tilläggstjänster,0)),"")</f>
        <v/>
      </c>
      <c r="P79" s="312"/>
      <c r="Q79" s="313"/>
      <c r="R79" s="313"/>
      <c r="S79" s="313"/>
      <c r="T79" s="313"/>
      <c r="U79" s="313"/>
      <c r="V79" s="314"/>
      <c r="W79" s="273"/>
      <c r="X79" s="324">
        <f t="shared" ref="X79:X90" si="54">M79*W79</f>
        <v>0</v>
      </c>
      <c r="Y79" s="325"/>
      <c r="Z79" s="33"/>
      <c r="AB79" s="242" t="b">
        <f t="shared" ref="AB79:AB90" si="55">AND(C79&lt;&gt;"",X79=0)</f>
        <v>0</v>
      </c>
      <c r="AH79" s="243" t="b">
        <f>OR(AB79:AG79)</f>
        <v>0</v>
      </c>
    </row>
    <row r="80" spans="1:34" ht="27" customHeight="1" x14ac:dyDescent="0.2">
      <c r="A80" s="172"/>
      <c r="B80" s="228" t="s">
        <v>101</v>
      </c>
      <c r="C80" s="330"/>
      <c r="D80" s="331"/>
      <c r="E80" s="332"/>
      <c r="F80" s="333"/>
      <c r="G80" s="334"/>
      <c r="H80" s="334"/>
      <c r="I80" s="334"/>
      <c r="J80" s="335"/>
      <c r="K80" s="315" t="str">
        <f t="shared" si="52"/>
        <v/>
      </c>
      <c r="L80" s="316"/>
      <c r="M80" s="298"/>
      <c r="N80" s="271" t="str">
        <f t="shared" si="53"/>
        <v/>
      </c>
      <c r="P80" s="312"/>
      <c r="Q80" s="313"/>
      <c r="R80" s="313"/>
      <c r="S80" s="313"/>
      <c r="T80" s="313"/>
      <c r="U80" s="313"/>
      <c r="V80" s="314"/>
      <c r="W80" s="273"/>
      <c r="X80" s="324">
        <f t="shared" si="54"/>
        <v>0</v>
      </c>
      <c r="Y80" s="325"/>
      <c r="Z80" s="33"/>
      <c r="AA80" s="246"/>
      <c r="AB80" s="242" t="b">
        <f t="shared" si="55"/>
        <v>0</v>
      </c>
      <c r="AH80" s="243" t="b">
        <f t="shared" ref="AH80:AH90" si="56">OR(AA80:AG80)</f>
        <v>0</v>
      </c>
    </row>
    <row r="81" spans="1:34" ht="27" customHeight="1" x14ac:dyDescent="0.2">
      <c r="A81" s="172"/>
      <c r="B81" s="228" t="s">
        <v>102</v>
      </c>
      <c r="C81" s="330"/>
      <c r="D81" s="331"/>
      <c r="E81" s="332"/>
      <c r="F81" s="333"/>
      <c r="G81" s="334"/>
      <c r="H81" s="334"/>
      <c r="I81" s="334"/>
      <c r="J81" s="335"/>
      <c r="K81" s="315" t="str">
        <f t="shared" si="52"/>
        <v/>
      </c>
      <c r="L81" s="316"/>
      <c r="M81" s="298"/>
      <c r="N81" s="271" t="str">
        <f t="shared" si="53"/>
        <v/>
      </c>
      <c r="P81" s="312"/>
      <c r="Q81" s="313"/>
      <c r="R81" s="313"/>
      <c r="S81" s="313"/>
      <c r="T81" s="313"/>
      <c r="U81" s="313"/>
      <c r="V81" s="314"/>
      <c r="W81" s="273"/>
      <c r="X81" s="324">
        <f t="shared" si="54"/>
        <v>0</v>
      </c>
      <c r="Y81" s="325"/>
      <c r="Z81" s="33"/>
      <c r="AA81" s="246"/>
      <c r="AB81" s="242" t="b">
        <f t="shared" si="55"/>
        <v>0</v>
      </c>
      <c r="AH81" s="243" t="b">
        <f t="shared" si="56"/>
        <v>0</v>
      </c>
    </row>
    <row r="82" spans="1:34" ht="27" customHeight="1" x14ac:dyDescent="0.2">
      <c r="A82" s="172"/>
      <c r="B82" s="228" t="s">
        <v>103</v>
      </c>
      <c r="C82" s="330"/>
      <c r="D82" s="331"/>
      <c r="E82" s="332"/>
      <c r="F82" s="333"/>
      <c r="G82" s="334"/>
      <c r="H82" s="334"/>
      <c r="I82" s="334"/>
      <c r="J82" s="335"/>
      <c r="K82" s="315" t="str">
        <f t="shared" si="52"/>
        <v/>
      </c>
      <c r="L82" s="316"/>
      <c r="M82" s="298"/>
      <c r="N82" s="271" t="str">
        <f t="shared" si="53"/>
        <v/>
      </c>
      <c r="P82" s="312"/>
      <c r="Q82" s="313"/>
      <c r="R82" s="313"/>
      <c r="S82" s="313"/>
      <c r="T82" s="313"/>
      <c r="U82" s="313"/>
      <c r="V82" s="314"/>
      <c r="W82" s="273"/>
      <c r="X82" s="324">
        <f t="shared" si="54"/>
        <v>0</v>
      </c>
      <c r="Y82" s="325"/>
      <c r="Z82" s="33"/>
      <c r="AA82" s="246"/>
      <c r="AB82" s="242" t="b">
        <f t="shared" si="55"/>
        <v>0</v>
      </c>
      <c r="AH82" s="243" t="b">
        <f t="shared" si="56"/>
        <v>0</v>
      </c>
    </row>
    <row r="83" spans="1:34" ht="27" customHeight="1" x14ac:dyDescent="0.2">
      <c r="A83" s="172"/>
      <c r="B83" s="228" t="s">
        <v>104</v>
      </c>
      <c r="C83" s="330"/>
      <c r="D83" s="331"/>
      <c r="E83" s="332"/>
      <c r="F83" s="333"/>
      <c r="G83" s="334"/>
      <c r="H83" s="334"/>
      <c r="I83" s="334"/>
      <c r="J83" s="335"/>
      <c r="K83" s="315" t="str">
        <f t="shared" si="52"/>
        <v/>
      </c>
      <c r="L83" s="316"/>
      <c r="M83" s="298"/>
      <c r="N83" s="271" t="str">
        <f t="shared" si="53"/>
        <v/>
      </c>
      <c r="P83" s="312"/>
      <c r="Q83" s="313"/>
      <c r="R83" s="313"/>
      <c r="S83" s="313"/>
      <c r="T83" s="313"/>
      <c r="U83" s="313"/>
      <c r="V83" s="314"/>
      <c r="W83" s="273"/>
      <c r="X83" s="324">
        <f t="shared" si="54"/>
        <v>0</v>
      </c>
      <c r="Y83" s="325"/>
      <c r="Z83" s="33"/>
      <c r="AA83" s="246"/>
      <c r="AB83" s="242" t="b">
        <f t="shared" si="55"/>
        <v>0</v>
      </c>
      <c r="AH83" s="243" t="b">
        <f t="shared" si="56"/>
        <v>0</v>
      </c>
    </row>
    <row r="84" spans="1:34" ht="27" customHeight="1" x14ac:dyDescent="0.2">
      <c r="A84" s="172"/>
      <c r="B84" s="228" t="s">
        <v>106</v>
      </c>
      <c r="C84" s="330"/>
      <c r="D84" s="331"/>
      <c r="E84" s="332"/>
      <c r="F84" s="333"/>
      <c r="G84" s="334"/>
      <c r="H84" s="334"/>
      <c r="I84" s="334"/>
      <c r="J84" s="335"/>
      <c r="K84" s="315" t="str">
        <f t="shared" si="52"/>
        <v/>
      </c>
      <c r="L84" s="316"/>
      <c r="M84" s="298"/>
      <c r="N84" s="271" t="str">
        <f t="shared" si="53"/>
        <v/>
      </c>
      <c r="P84" s="312"/>
      <c r="Q84" s="313"/>
      <c r="R84" s="313"/>
      <c r="S84" s="313"/>
      <c r="T84" s="313"/>
      <c r="U84" s="313"/>
      <c r="V84" s="314"/>
      <c r="W84" s="273"/>
      <c r="X84" s="324">
        <f t="shared" si="54"/>
        <v>0</v>
      </c>
      <c r="Y84" s="325"/>
      <c r="Z84" s="33"/>
      <c r="AA84" s="246"/>
      <c r="AB84" s="242" t="b">
        <f t="shared" si="55"/>
        <v>0</v>
      </c>
      <c r="AH84" s="243" t="b">
        <f t="shared" si="56"/>
        <v>0</v>
      </c>
    </row>
    <row r="85" spans="1:34" ht="27" customHeight="1" x14ac:dyDescent="0.2">
      <c r="A85" s="172"/>
      <c r="B85" s="228" t="s">
        <v>105</v>
      </c>
      <c r="C85" s="330"/>
      <c r="D85" s="331"/>
      <c r="E85" s="332"/>
      <c r="F85" s="333"/>
      <c r="G85" s="334"/>
      <c r="H85" s="334"/>
      <c r="I85" s="334"/>
      <c r="J85" s="335"/>
      <c r="K85" s="315" t="str">
        <f t="shared" si="52"/>
        <v/>
      </c>
      <c r="L85" s="316"/>
      <c r="M85" s="298"/>
      <c r="N85" s="271" t="str">
        <f t="shared" si="53"/>
        <v/>
      </c>
      <c r="P85" s="312"/>
      <c r="Q85" s="313"/>
      <c r="R85" s="313"/>
      <c r="S85" s="313"/>
      <c r="T85" s="313"/>
      <c r="U85" s="313"/>
      <c r="V85" s="314"/>
      <c r="W85" s="273"/>
      <c r="X85" s="324">
        <f t="shared" si="54"/>
        <v>0</v>
      </c>
      <c r="Y85" s="325"/>
      <c r="Z85" s="33"/>
      <c r="AA85" s="246"/>
      <c r="AB85" s="242" t="b">
        <f t="shared" si="55"/>
        <v>0</v>
      </c>
      <c r="AH85" s="243" t="b">
        <f t="shared" si="56"/>
        <v>0</v>
      </c>
    </row>
    <row r="86" spans="1:34" ht="27" customHeight="1" x14ac:dyDescent="0.2">
      <c r="A86" s="172"/>
      <c r="B86" s="228" t="s">
        <v>107</v>
      </c>
      <c r="C86" s="330"/>
      <c r="D86" s="331"/>
      <c r="E86" s="332"/>
      <c r="F86" s="333"/>
      <c r="G86" s="334"/>
      <c r="H86" s="334"/>
      <c r="I86" s="334"/>
      <c r="J86" s="335"/>
      <c r="K86" s="315" t="str">
        <f t="shared" si="52"/>
        <v/>
      </c>
      <c r="L86" s="316"/>
      <c r="M86" s="298"/>
      <c r="N86" s="271" t="str">
        <f t="shared" si="53"/>
        <v/>
      </c>
      <c r="P86" s="312"/>
      <c r="Q86" s="313"/>
      <c r="R86" s="313"/>
      <c r="S86" s="313"/>
      <c r="T86" s="313"/>
      <c r="U86" s="313"/>
      <c r="V86" s="314"/>
      <c r="W86" s="273"/>
      <c r="X86" s="324">
        <f t="shared" si="54"/>
        <v>0</v>
      </c>
      <c r="Y86" s="325"/>
      <c r="Z86" s="33"/>
      <c r="AA86" s="246"/>
      <c r="AB86" s="242" t="b">
        <f t="shared" si="55"/>
        <v>0</v>
      </c>
      <c r="AH86" s="243" t="b">
        <f t="shared" si="56"/>
        <v>0</v>
      </c>
    </row>
    <row r="87" spans="1:34" ht="27" customHeight="1" x14ac:dyDescent="0.2">
      <c r="A87" s="172"/>
      <c r="B87" s="228" t="s">
        <v>108</v>
      </c>
      <c r="C87" s="330"/>
      <c r="D87" s="331"/>
      <c r="E87" s="332"/>
      <c r="F87" s="333"/>
      <c r="G87" s="334"/>
      <c r="H87" s="334"/>
      <c r="I87" s="334"/>
      <c r="J87" s="335"/>
      <c r="K87" s="315" t="str">
        <f t="shared" si="52"/>
        <v/>
      </c>
      <c r="L87" s="316"/>
      <c r="M87" s="298"/>
      <c r="N87" s="271" t="str">
        <f t="shared" si="53"/>
        <v/>
      </c>
      <c r="P87" s="312"/>
      <c r="Q87" s="313"/>
      <c r="R87" s="313"/>
      <c r="S87" s="313"/>
      <c r="T87" s="313"/>
      <c r="U87" s="313"/>
      <c r="V87" s="314"/>
      <c r="W87" s="273"/>
      <c r="X87" s="324">
        <f t="shared" si="54"/>
        <v>0</v>
      </c>
      <c r="Y87" s="325"/>
      <c r="Z87" s="33"/>
      <c r="AA87" s="246"/>
      <c r="AB87" s="242" t="b">
        <f t="shared" si="55"/>
        <v>0</v>
      </c>
      <c r="AH87" s="243" t="b">
        <f t="shared" si="56"/>
        <v>0</v>
      </c>
    </row>
    <row r="88" spans="1:34" ht="27" customHeight="1" x14ac:dyDescent="0.2">
      <c r="A88" s="172"/>
      <c r="B88" s="228" t="s">
        <v>109</v>
      </c>
      <c r="C88" s="330"/>
      <c r="D88" s="331"/>
      <c r="E88" s="332"/>
      <c r="F88" s="333"/>
      <c r="G88" s="334"/>
      <c r="H88" s="334"/>
      <c r="I88" s="334"/>
      <c r="J88" s="335"/>
      <c r="K88" s="315" t="str">
        <f t="shared" si="52"/>
        <v/>
      </c>
      <c r="L88" s="316"/>
      <c r="M88" s="298"/>
      <c r="N88" s="271" t="str">
        <f t="shared" si="53"/>
        <v/>
      </c>
      <c r="P88" s="312"/>
      <c r="Q88" s="313"/>
      <c r="R88" s="313"/>
      <c r="S88" s="313"/>
      <c r="T88" s="313"/>
      <c r="U88" s="313"/>
      <c r="V88" s="314"/>
      <c r="W88" s="273"/>
      <c r="X88" s="324">
        <f t="shared" si="54"/>
        <v>0</v>
      </c>
      <c r="Y88" s="325"/>
      <c r="Z88" s="33"/>
      <c r="AA88" s="246"/>
      <c r="AB88" s="242" t="b">
        <f t="shared" si="55"/>
        <v>0</v>
      </c>
      <c r="AH88" s="243" t="b">
        <f t="shared" si="56"/>
        <v>0</v>
      </c>
    </row>
    <row r="89" spans="1:34" ht="27" customHeight="1" x14ac:dyDescent="0.2">
      <c r="A89" s="172"/>
      <c r="B89" s="228" t="s">
        <v>176</v>
      </c>
      <c r="C89" s="330"/>
      <c r="D89" s="331"/>
      <c r="E89" s="332"/>
      <c r="F89" s="333"/>
      <c r="G89" s="334"/>
      <c r="H89" s="334"/>
      <c r="I89" s="334"/>
      <c r="J89" s="335"/>
      <c r="K89" s="315" t="str">
        <f t="shared" si="52"/>
        <v/>
      </c>
      <c r="L89" s="316"/>
      <c r="M89" s="298"/>
      <c r="N89" s="271" t="str">
        <f t="shared" si="53"/>
        <v/>
      </c>
      <c r="P89" s="312"/>
      <c r="Q89" s="313"/>
      <c r="R89" s="313"/>
      <c r="S89" s="313"/>
      <c r="T89" s="313"/>
      <c r="U89" s="313"/>
      <c r="V89" s="314"/>
      <c r="W89" s="273"/>
      <c r="X89" s="324">
        <f t="shared" si="54"/>
        <v>0</v>
      </c>
      <c r="Y89" s="325"/>
      <c r="Z89" s="33"/>
      <c r="AA89" s="246"/>
      <c r="AB89" s="242" t="b">
        <f t="shared" si="55"/>
        <v>0</v>
      </c>
      <c r="AH89" s="243" t="b">
        <f t="shared" si="56"/>
        <v>0</v>
      </c>
    </row>
    <row r="90" spans="1:34" ht="27" customHeight="1" x14ac:dyDescent="0.2">
      <c r="A90" s="172"/>
      <c r="B90" s="228" t="s">
        <v>177</v>
      </c>
      <c r="C90" s="330"/>
      <c r="D90" s="331"/>
      <c r="E90" s="332"/>
      <c r="F90" s="333"/>
      <c r="G90" s="334"/>
      <c r="H90" s="334"/>
      <c r="I90" s="334"/>
      <c r="J90" s="335"/>
      <c r="K90" s="315" t="str">
        <f t="shared" si="52"/>
        <v/>
      </c>
      <c r="L90" s="316"/>
      <c r="M90" s="298"/>
      <c r="N90" s="271" t="str">
        <f t="shared" si="53"/>
        <v/>
      </c>
      <c r="P90" s="312"/>
      <c r="Q90" s="313"/>
      <c r="R90" s="313"/>
      <c r="S90" s="313"/>
      <c r="T90" s="313"/>
      <c r="U90" s="313"/>
      <c r="V90" s="314"/>
      <c r="W90" s="273"/>
      <c r="X90" s="328">
        <f t="shared" si="54"/>
        <v>0</v>
      </c>
      <c r="Y90" s="329"/>
      <c r="Z90" s="33"/>
      <c r="AA90" s="246"/>
      <c r="AB90" s="242" t="b">
        <f t="shared" si="55"/>
        <v>0</v>
      </c>
      <c r="AH90" s="243" t="b">
        <f t="shared" si="56"/>
        <v>0</v>
      </c>
    </row>
    <row r="91" spans="1:34" ht="17.25" customHeight="1" x14ac:dyDescent="0.2">
      <c r="A91" s="172"/>
      <c r="B91" s="33"/>
      <c r="C91" s="33"/>
      <c r="D91" s="33"/>
      <c r="E91" s="33"/>
      <c r="F91" s="33"/>
      <c r="G91" s="33"/>
      <c r="H91" s="33"/>
      <c r="I91" s="33"/>
      <c r="J91" s="33"/>
      <c r="K91" s="33"/>
      <c r="P91" s="33"/>
      <c r="Q91" s="33"/>
      <c r="R91" s="33"/>
      <c r="S91" s="33"/>
      <c r="T91" s="33"/>
      <c r="U91" s="507"/>
      <c r="V91" s="508"/>
      <c r="W91" s="508"/>
      <c r="X91" s="62"/>
      <c r="Y91" s="63"/>
      <c r="Z91" s="33"/>
      <c r="AA91" s="246"/>
    </row>
    <row r="92" spans="1:34" ht="28.5" customHeight="1" x14ac:dyDescent="0.2">
      <c r="A92" s="172"/>
      <c r="B92" s="33"/>
      <c r="C92" s="33"/>
      <c r="D92" s="33"/>
      <c r="E92" s="33"/>
      <c r="F92" s="33"/>
      <c r="G92" s="33"/>
      <c r="H92" s="33"/>
      <c r="I92" s="33"/>
      <c r="J92" s="33"/>
      <c r="K92" s="33"/>
      <c r="P92" s="33"/>
      <c r="Q92" s="33"/>
      <c r="R92" s="33"/>
      <c r="S92" s="33"/>
      <c r="T92" s="33"/>
      <c r="U92" s="260"/>
      <c r="W92" s="62" t="s">
        <v>407</v>
      </c>
      <c r="X92" s="326">
        <f>SUM(X77:X90)</f>
        <v>0</v>
      </c>
      <c r="Y92" s="327"/>
      <c r="Z92" s="33"/>
      <c r="AA92" s="246"/>
    </row>
    <row r="93" spans="1:34" ht="21" customHeight="1" x14ac:dyDescent="0.25">
      <c r="B93" s="282" t="s">
        <v>421</v>
      </c>
      <c r="C93" s="283"/>
      <c r="D93" s="284"/>
      <c r="E93" s="284"/>
      <c r="F93" s="284"/>
      <c r="G93" s="284"/>
      <c r="H93" s="285"/>
      <c r="I93" s="284"/>
      <c r="J93" s="284"/>
      <c r="K93" s="284"/>
      <c r="L93" s="284"/>
      <c r="M93" s="284"/>
      <c r="N93" s="286"/>
      <c r="P93" s="287"/>
      <c r="Q93" s="287"/>
      <c r="R93" s="287"/>
      <c r="X93" s="288"/>
      <c r="Z93" s="33"/>
      <c r="AA93" s="246"/>
    </row>
    <row r="94" spans="1:34" ht="24" customHeight="1" x14ac:dyDescent="0.2">
      <c r="B94" s="289" t="s">
        <v>422</v>
      </c>
      <c r="C94" s="290"/>
      <c r="D94" s="291"/>
      <c r="E94" s="291"/>
      <c r="F94" s="291"/>
      <c r="G94" s="291"/>
      <c r="H94" s="292"/>
      <c r="I94" s="291"/>
      <c r="J94" s="291"/>
      <c r="K94" s="291"/>
      <c r="L94" s="291"/>
      <c r="M94" s="291"/>
      <c r="N94" s="293"/>
      <c r="P94" s="287"/>
      <c r="Q94" s="287"/>
      <c r="R94" s="287"/>
      <c r="X94" s="288"/>
      <c r="Z94" s="33"/>
      <c r="AA94" s="246"/>
    </row>
    <row r="95" spans="1:34" ht="28.5" customHeight="1" x14ac:dyDescent="0.2">
      <c r="A95" s="172"/>
      <c r="B95" s="33"/>
      <c r="C95" s="33"/>
      <c r="D95" s="33"/>
      <c r="E95" s="33"/>
      <c r="F95" s="33"/>
      <c r="G95" s="33"/>
      <c r="H95" s="33"/>
      <c r="I95" s="33"/>
      <c r="J95" s="33"/>
      <c r="K95" s="33"/>
      <c r="P95" s="33"/>
      <c r="Q95" s="33"/>
      <c r="R95" s="33"/>
      <c r="S95" s="33"/>
      <c r="T95" s="33"/>
      <c r="U95" s="260"/>
      <c r="V95" s="260"/>
      <c r="W95" s="260"/>
      <c r="X95" s="260"/>
      <c r="Z95" s="33"/>
      <c r="AA95" s="246"/>
    </row>
    <row r="96" spans="1:34" ht="19.5" customHeight="1" x14ac:dyDescent="0.2">
      <c r="B96" s="49" t="s">
        <v>168</v>
      </c>
      <c r="D96" s="59"/>
      <c r="F96" s="44"/>
      <c r="L96" s="49"/>
      <c r="N96" s="44"/>
      <c r="AA96" s="246"/>
    </row>
    <row r="97" spans="1:34" ht="41.25" customHeight="1" x14ac:dyDescent="0.2">
      <c r="A97" s="172"/>
      <c r="B97" s="230" t="s">
        <v>266</v>
      </c>
      <c r="C97" s="59"/>
      <c r="P97" s="33"/>
      <c r="Q97" s="33"/>
      <c r="R97" s="33"/>
      <c r="S97" s="33"/>
      <c r="T97" s="33"/>
      <c r="U97" s="33"/>
      <c r="V97" s="261"/>
      <c r="W97" s="62" t="s">
        <v>117</v>
      </c>
      <c r="X97" s="326">
        <f>X75+X92</f>
        <v>0</v>
      </c>
      <c r="Y97" s="327"/>
      <c r="Z97" s="33"/>
      <c r="AA97" s="246"/>
    </row>
    <row r="98" spans="1:34" ht="18.75" customHeight="1" x14ac:dyDescent="0.2">
      <c r="A98" s="172"/>
      <c r="B98" s="509" t="s">
        <v>388</v>
      </c>
      <c r="C98" s="510"/>
      <c r="D98" s="510"/>
      <c r="E98" s="510"/>
      <c r="F98" s="510"/>
      <c r="G98" s="510"/>
      <c r="H98" s="510"/>
      <c r="I98" s="510"/>
      <c r="J98" s="510"/>
      <c r="O98" s="99"/>
      <c r="P98" s="99"/>
      <c r="Q98" s="33"/>
      <c r="R98" s="33"/>
      <c r="S98" s="33"/>
      <c r="T98" s="33"/>
      <c r="U98" s="33"/>
      <c r="V98" s="33"/>
      <c r="W98" s="33"/>
      <c r="X98" s="62"/>
      <c r="Y98" s="63"/>
      <c r="Z98" s="33"/>
      <c r="AA98" s="246"/>
    </row>
    <row r="99" spans="1:34" ht="25.5" customHeight="1" x14ac:dyDescent="0.2">
      <c r="A99" s="172"/>
      <c r="B99" s="374" t="s">
        <v>437</v>
      </c>
      <c r="C99" s="375"/>
      <c r="D99" s="375"/>
      <c r="E99" s="375"/>
      <c r="F99" s="375"/>
      <c r="G99" s="375"/>
      <c r="H99" s="375"/>
      <c r="I99" s="375"/>
      <c r="J99" s="376"/>
      <c r="K99" s="33"/>
      <c r="M99" s="53"/>
      <c r="N99" s="53"/>
      <c r="O99" s="99"/>
      <c r="P99" s="99"/>
      <c r="Q99" s="33"/>
      <c r="R99" s="33"/>
      <c r="S99" s="33"/>
      <c r="T99" s="33"/>
      <c r="U99" s="33"/>
      <c r="V99" s="33"/>
      <c r="W99" s="33"/>
      <c r="X99" s="62"/>
      <c r="Y99" s="63"/>
      <c r="Z99" s="33"/>
      <c r="AA99" s="246"/>
    </row>
    <row r="100" spans="1:34" ht="17.25" customHeight="1" x14ac:dyDescent="0.2">
      <c r="A100" s="172"/>
      <c r="B100" s="377"/>
      <c r="C100" s="378"/>
      <c r="D100" s="378"/>
      <c r="E100" s="378"/>
      <c r="F100" s="378"/>
      <c r="G100" s="378"/>
      <c r="H100" s="378"/>
      <c r="I100" s="378"/>
      <c r="J100" s="379"/>
      <c r="K100" s="173"/>
      <c r="L100" s="511"/>
      <c r="M100" s="388"/>
      <c r="N100" s="388"/>
      <c r="P100" s="33"/>
      <c r="Q100" s="33"/>
      <c r="R100" s="33"/>
      <c r="S100" s="33"/>
      <c r="T100" s="33"/>
      <c r="U100" s="33"/>
      <c r="V100" s="33"/>
      <c r="W100" s="33"/>
      <c r="X100" s="62"/>
      <c r="Y100" s="63"/>
      <c r="Z100" s="33"/>
      <c r="AA100" s="246"/>
    </row>
    <row r="101" spans="1:34" ht="17.25" customHeight="1" x14ac:dyDescent="0.2">
      <c r="A101" s="172"/>
      <c r="B101" s="208"/>
      <c r="L101" s="511"/>
      <c r="M101" s="388"/>
      <c r="N101" s="388"/>
      <c r="P101" s="33"/>
      <c r="Q101" s="33"/>
      <c r="R101" s="33"/>
      <c r="S101" s="33"/>
      <c r="T101" s="33"/>
      <c r="U101" s="33"/>
      <c r="V101" s="33"/>
      <c r="W101" s="33"/>
      <c r="X101" s="62"/>
      <c r="Y101" s="63"/>
      <c r="Z101" s="33"/>
      <c r="AA101" s="246"/>
    </row>
    <row r="102" spans="1:34" ht="20.25" hidden="1" customHeight="1" x14ac:dyDescent="0.2">
      <c r="A102" s="172"/>
      <c r="B102" s="371" t="s">
        <v>169</v>
      </c>
      <c r="C102" s="371"/>
      <c r="D102" s="371"/>
      <c r="E102" s="371"/>
      <c r="F102" s="371"/>
      <c r="G102" s="44"/>
      <c r="J102" s="33"/>
      <c r="K102" s="33"/>
      <c r="L102" s="511"/>
      <c r="M102" s="388"/>
      <c r="N102" s="388"/>
      <c r="P102" s="49" t="s">
        <v>34</v>
      </c>
      <c r="X102" s="62"/>
      <c r="Y102" s="63"/>
      <c r="Z102" s="33"/>
      <c r="AA102" s="246"/>
    </row>
    <row r="103" spans="1:34" ht="15.75" hidden="1" customHeight="1" x14ac:dyDescent="0.2">
      <c r="A103" s="172"/>
      <c r="B103" s="496" t="s">
        <v>219</v>
      </c>
      <c r="C103" s="496"/>
      <c r="D103" s="496"/>
      <c r="E103" s="497"/>
      <c r="F103" s="181"/>
      <c r="G103" s="9"/>
      <c r="H103" s="9"/>
      <c r="I103" s="9"/>
      <c r="J103" s="33"/>
      <c r="K103" s="33"/>
      <c r="L103" s="512"/>
      <c r="M103" s="180"/>
      <c r="N103" s="178"/>
      <c r="P103" s="29"/>
      <c r="X103" s="62"/>
      <c r="Y103" s="63"/>
      <c r="Z103" s="33"/>
      <c r="AA103" s="246"/>
    </row>
    <row r="104" spans="1:34" ht="99" hidden="1" customHeight="1" x14ac:dyDescent="0.2">
      <c r="A104" s="172"/>
      <c r="B104" s="385" t="s">
        <v>256</v>
      </c>
      <c r="C104" s="386"/>
      <c r="D104" s="498" t="s">
        <v>300</v>
      </c>
      <c r="E104" s="499"/>
      <c r="F104" s="499"/>
      <c r="G104" s="500"/>
      <c r="H104" s="498" t="s">
        <v>221</v>
      </c>
      <c r="I104" s="499"/>
      <c r="J104" s="499"/>
      <c r="K104" s="499"/>
      <c r="L104" s="499"/>
      <c r="M104" s="499"/>
      <c r="N104" s="500"/>
      <c r="P104" s="212" t="s">
        <v>254</v>
      </c>
      <c r="Q104" s="398" t="s">
        <v>253</v>
      </c>
      <c r="R104" s="399"/>
      <c r="S104" s="399"/>
      <c r="T104" s="399"/>
      <c r="U104" s="399"/>
      <c r="V104" s="399"/>
      <c r="W104" s="399"/>
      <c r="X104" s="400"/>
      <c r="Y104" s="98"/>
      <c r="Z104" s="97"/>
      <c r="AA104" s="246"/>
    </row>
    <row r="105" spans="1:34" ht="34.5" hidden="1" customHeight="1" x14ac:dyDescent="0.2">
      <c r="A105" s="172">
        <f t="shared" ref="A105:A124" si="57">IFERROR(INDEX(TblMatchKravres,MATCH($B105,TblSpecTjnstr,0)),"")</f>
        <v>0</v>
      </c>
      <c r="B105" s="380" t="s">
        <v>348</v>
      </c>
      <c r="C105" s="381"/>
      <c r="D105" s="382"/>
      <c r="E105" s="383"/>
      <c r="F105" s="383"/>
      <c r="G105" s="384"/>
      <c r="H105" s="387"/>
      <c r="I105" s="383"/>
      <c r="J105" s="383"/>
      <c r="K105" s="383"/>
      <c r="L105" s="383"/>
      <c r="M105" s="383"/>
      <c r="N105" s="384"/>
      <c r="O105" s="68"/>
      <c r="P105" s="213"/>
      <c r="Q105" s="495"/>
      <c r="R105" s="396"/>
      <c r="S105" s="396"/>
      <c r="T105" s="396"/>
      <c r="U105" s="396"/>
      <c r="V105" s="396"/>
      <c r="W105" s="396"/>
      <c r="X105" s="397"/>
      <c r="Y105" s="68"/>
      <c r="Z105" s="68"/>
      <c r="AA105" s="241" t="b">
        <f t="shared" ref="AA105:AA124" si="58">AND(AND(LEFT(B105,4)&lt;&gt;"Välj",B105&lt;&gt;""),P105="")</f>
        <v>0</v>
      </c>
      <c r="AB105" s="242" t="b">
        <f t="shared" ref="AB105:AB124" si="59">AND(AND(LEFT(B105,4)&lt;&gt;"Välj",B105&lt;&gt;""),Q105="")</f>
        <v>0</v>
      </c>
      <c r="AH105" s="243" t="b">
        <f t="shared" ref="AH105:AH123" si="60">OR(AA105:AG105)</f>
        <v>0</v>
      </c>
    </row>
    <row r="106" spans="1:34" ht="32.25" hidden="1" customHeight="1" x14ac:dyDescent="0.2">
      <c r="A106" s="172">
        <f t="shared" si="57"/>
        <v>0</v>
      </c>
      <c r="B106" s="380" t="s">
        <v>348</v>
      </c>
      <c r="C106" s="381"/>
      <c r="D106" s="382"/>
      <c r="E106" s="383"/>
      <c r="F106" s="383"/>
      <c r="G106" s="384"/>
      <c r="H106" s="387"/>
      <c r="I106" s="383"/>
      <c r="J106" s="383"/>
      <c r="K106" s="383"/>
      <c r="L106" s="383"/>
      <c r="M106" s="383"/>
      <c r="N106" s="384"/>
      <c r="O106" s="68"/>
      <c r="P106" s="213"/>
      <c r="Q106" s="396"/>
      <c r="R106" s="396"/>
      <c r="S106" s="396"/>
      <c r="T106" s="396"/>
      <c r="U106" s="396"/>
      <c r="V106" s="396"/>
      <c r="W106" s="396"/>
      <c r="X106" s="397"/>
      <c r="Y106" s="68"/>
      <c r="Z106" s="68"/>
      <c r="AA106" s="241" t="b">
        <f t="shared" si="58"/>
        <v>0</v>
      </c>
      <c r="AB106" s="242" t="b">
        <f t="shared" si="59"/>
        <v>0</v>
      </c>
      <c r="AH106" s="243" t="b">
        <f t="shared" si="60"/>
        <v>0</v>
      </c>
    </row>
    <row r="107" spans="1:34" ht="32.25" hidden="1" customHeight="1" x14ac:dyDescent="0.2">
      <c r="A107" s="172">
        <f t="shared" si="57"/>
        <v>0</v>
      </c>
      <c r="B107" s="380" t="s">
        <v>348</v>
      </c>
      <c r="C107" s="381"/>
      <c r="D107" s="382"/>
      <c r="E107" s="383"/>
      <c r="F107" s="383"/>
      <c r="G107" s="384"/>
      <c r="H107" s="387"/>
      <c r="I107" s="383"/>
      <c r="J107" s="383"/>
      <c r="K107" s="383"/>
      <c r="L107" s="383"/>
      <c r="M107" s="383"/>
      <c r="N107" s="384"/>
      <c r="O107" s="68"/>
      <c r="P107" s="213"/>
      <c r="Q107" s="396"/>
      <c r="R107" s="396"/>
      <c r="S107" s="396"/>
      <c r="T107" s="396"/>
      <c r="U107" s="396"/>
      <c r="V107" s="396"/>
      <c r="W107" s="396"/>
      <c r="X107" s="397"/>
      <c r="Y107" s="68"/>
      <c r="Z107" s="68"/>
      <c r="AA107" s="241" t="b">
        <f t="shared" si="58"/>
        <v>0</v>
      </c>
      <c r="AB107" s="242" t="b">
        <f t="shared" si="59"/>
        <v>0</v>
      </c>
      <c r="AH107" s="243" t="b">
        <f t="shared" si="60"/>
        <v>0</v>
      </c>
    </row>
    <row r="108" spans="1:34" ht="32.25" hidden="1" customHeight="1" x14ac:dyDescent="0.2">
      <c r="A108" s="172">
        <f t="shared" si="57"/>
        <v>0</v>
      </c>
      <c r="B108" s="380" t="s">
        <v>348</v>
      </c>
      <c r="C108" s="381"/>
      <c r="D108" s="382"/>
      <c r="E108" s="383"/>
      <c r="F108" s="383"/>
      <c r="G108" s="384"/>
      <c r="H108" s="387"/>
      <c r="I108" s="383"/>
      <c r="J108" s="383"/>
      <c r="K108" s="383"/>
      <c r="L108" s="383"/>
      <c r="M108" s="383"/>
      <c r="N108" s="384"/>
      <c r="O108" s="68"/>
      <c r="P108" s="213"/>
      <c r="Q108" s="396"/>
      <c r="R108" s="396"/>
      <c r="S108" s="396"/>
      <c r="T108" s="396"/>
      <c r="U108" s="396"/>
      <c r="V108" s="396"/>
      <c r="W108" s="396"/>
      <c r="X108" s="397"/>
      <c r="Y108" s="68"/>
      <c r="Z108" s="68"/>
      <c r="AA108" s="241" t="b">
        <f t="shared" si="58"/>
        <v>0</v>
      </c>
      <c r="AB108" s="242" t="b">
        <f t="shared" si="59"/>
        <v>0</v>
      </c>
      <c r="AH108" s="243" t="b">
        <f t="shared" si="60"/>
        <v>0</v>
      </c>
    </row>
    <row r="109" spans="1:34" ht="32.25" hidden="1" customHeight="1" x14ac:dyDescent="0.2">
      <c r="A109" s="172">
        <f t="shared" si="57"/>
        <v>0</v>
      </c>
      <c r="B109" s="380" t="s">
        <v>348</v>
      </c>
      <c r="C109" s="381"/>
      <c r="D109" s="382"/>
      <c r="E109" s="383"/>
      <c r="F109" s="383"/>
      <c r="G109" s="384"/>
      <c r="H109" s="387"/>
      <c r="I109" s="383"/>
      <c r="J109" s="383"/>
      <c r="K109" s="383"/>
      <c r="L109" s="383"/>
      <c r="M109" s="383"/>
      <c r="N109" s="384"/>
      <c r="O109" s="68"/>
      <c r="P109" s="213"/>
      <c r="Q109" s="396"/>
      <c r="R109" s="396"/>
      <c r="S109" s="396"/>
      <c r="T109" s="396"/>
      <c r="U109" s="396"/>
      <c r="V109" s="396"/>
      <c r="W109" s="396"/>
      <c r="X109" s="397"/>
      <c r="Y109" s="68"/>
      <c r="Z109" s="68"/>
      <c r="AA109" s="241" t="b">
        <f t="shared" si="58"/>
        <v>0</v>
      </c>
      <c r="AB109" s="242" t="b">
        <f t="shared" si="59"/>
        <v>0</v>
      </c>
      <c r="AH109" s="243" t="b">
        <f t="shared" si="60"/>
        <v>0</v>
      </c>
    </row>
    <row r="110" spans="1:34" ht="32.25" hidden="1" customHeight="1" x14ac:dyDescent="0.2">
      <c r="A110" s="172">
        <f t="shared" si="57"/>
        <v>0</v>
      </c>
      <c r="B110" s="380" t="s">
        <v>348</v>
      </c>
      <c r="C110" s="381"/>
      <c r="D110" s="382"/>
      <c r="E110" s="383"/>
      <c r="F110" s="383"/>
      <c r="G110" s="384"/>
      <c r="H110" s="387"/>
      <c r="I110" s="383"/>
      <c r="J110" s="383"/>
      <c r="K110" s="383"/>
      <c r="L110" s="383"/>
      <c r="M110" s="383"/>
      <c r="N110" s="384"/>
      <c r="O110" s="193"/>
      <c r="P110" s="213"/>
      <c r="Q110" s="396"/>
      <c r="R110" s="396"/>
      <c r="S110" s="396"/>
      <c r="T110" s="396"/>
      <c r="U110" s="396"/>
      <c r="V110" s="396"/>
      <c r="W110" s="396"/>
      <c r="X110" s="397"/>
      <c r="Y110" s="68"/>
      <c r="Z110" s="68"/>
      <c r="AA110" s="241" t="b">
        <f t="shared" si="58"/>
        <v>0</v>
      </c>
      <c r="AB110" s="242" t="b">
        <f t="shared" si="59"/>
        <v>0</v>
      </c>
      <c r="AH110" s="243" t="b">
        <f t="shared" si="60"/>
        <v>0</v>
      </c>
    </row>
    <row r="111" spans="1:34" ht="32.25" hidden="1" customHeight="1" x14ac:dyDescent="0.2">
      <c r="A111" s="172">
        <f t="shared" si="57"/>
        <v>0</v>
      </c>
      <c r="B111" s="380" t="s">
        <v>348</v>
      </c>
      <c r="C111" s="381"/>
      <c r="D111" s="382"/>
      <c r="E111" s="383"/>
      <c r="F111" s="383"/>
      <c r="G111" s="384"/>
      <c r="H111" s="387"/>
      <c r="I111" s="383"/>
      <c r="J111" s="383"/>
      <c r="K111" s="383"/>
      <c r="L111" s="383"/>
      <c r="M111" s="383"/>
      <c r="N111" s="384"/>
      <c r="O111" s="68"/>
      <c r="P111" s="213"/>
      <c r="Q111" s="396"/>
      <c r="R111" s="396"/>
      <c r="S111" s="396"/>
      <c r="T111" s="396"/>
      <c r="U111" s="396"/>
      <c r="V111" s="396"/>
      <c r="W111" s="396"/>
      <c r="X111" s="397"/>
      <c r="Y111" s="68"/>
      <c r="Z111" s="68"/>
      <c r="AA111" s="241" t="b">
        <f t="shared" si="58"/>
        <v>0</v>
      </c>
      <c r="AB111" s="242" t="b">
        <f t="shared" si="59"/>
        <v>0</v>
      </c>
      <c r="AH111" s="243" t="b">
        <f t="shared" si="60"/>
        <v>0</v>
      </c>
    </row>
    <row r="112" spans="1:34" ht="32.25" hidden="1" customHeight="1" x14ac:dyDescent="0.2">
      <c r="A112" s="172">
        <f t="shared" si="57"/>
        <v>0</v>
      </c>
      <c r="B112" s="380" t="s">
        <v>348</v>
      </c>
      <c r="C112" s="381"/>
      <c r="D112" s="382"/>
      <c r="E112" s="383"/>
      <c r="F112" s="383"/>
      <c r="G112" s="384"/>
      <c r="H112" s="387"/>
      <c r="I112" s="383"/>
      <c r="J112" s="383"/>
      <c r="K112" s="383"/>
      <c r="L112" s="383"/>
      <c r="M112" s="383"/>
      <c r="N112" s="384"/>
      <c r="O112" s="68"/>
      <c r="P112" s="213"/>
      <c r="Q112" s="396"/>
      <c r="R112" s="396"/>
      <c r="S112" s="396"/>
      <c r="T112" s="396"/>
      <c r="U112" s="396"/>
      <c r="V112" s="396"/>
      <c r="W112" s="396"/>
      <c r="X112" s="397"/>
      <c r="Y112" s="68"/>
      <c r="Z112" s="68"/>
      <c r="AA112" s="241" t="b">
        <f t="shared" si="58"/>
        <v>0</v>
      </c>
      <c r="AB112" s="242" t="b">
        <f t="shared" si="59"/>
        <v>0</v>
      </c>
      <c r="AH112" s="243" t="b">
        <f t="shared" si="60"/>
        <v>0</v>
      </c>
    </row>
    <row r="113" spans="1:34" ht="32.25" hidden="1" customHeight="1" x14ac:dyDescent="0.2">
      <c r="A113" s="172">
        <f t="shared" si="57"/>
        <v>0</v>
      </c>
      <c r="B113" s="380" t="s">
        <v>348</v>
      </c>
      <c r="C113" s="381"/>
      <c r="D113" s="382"/>
      <c r="E113" s="383"/>
      <c r="F113" s="383"/>
      <c r="G113" s="384"/>
      <c r="H113" s="387"/>
      <c r="I113" s="383"/>
      <c r="J113" s="383"/>
      <c r="K113" s="383"/>
      <c r="L113" s="383"/>
      <c r="M113" s="383"/>
      <c r="N113" s="384"/>
      <c r="O113" s="68"/>
      <c r="P113" s="213"/>
      <c r="Q113" s="396"/>
      <c r="R113" s="396"/>
      <c r="S113" s="396"/>
      <c r="T113" s="396"/>
      <c r="U113" s="396"/>
      <c r="V113" s="396"/>
      <c r="W113" s="396"/>
      <c r="X113" s="397"/>
      <c r="Y113" s="68"/>
      <c r="Z113" s="68"/>
      <c r="AA113" s="241" t="b">
        <f t="shared" si="58"/>
        <v>0</v>
      </c>
      <c r="AB113" s="242" t="b">
        <f t="shared" si="59"/>
        <v>0</v>
      </c>
      <c r="AH113" s="243" t="b">
        <f t="shared" si="60"/>
        <v>0</v>
      </c>
    </row>
    <row r="114" spans="1:34" ht="32.25" hidden="1" customHeight="1" x14ac:dyDescent="0.2">
      <c r="A114" s="172">
        <f t="shared" si="57"/>
        <v>0</v>
      </c>
      <c r="B114" s="380" t="s">
        <v>348</v>
      </c>
      <c r="C114" s="381"/>
      <c r="D114" s="382"/>
      <c r="E114" s="383"/>
      <c r="F114" s="383"/>
      <c r="G114" s="384"/>
      <c r="H114" s="387"/>
      <c r="I114" s="383"/>
      <c r="J114" s="383"/>
      <c r="K114" s="383"/>
      <c r="L114" s="383"/>
      <c r="M114" s="383"/>
      <c r="N114" s="384"/>
      <c r="O114" s="68"/>
      <c r="P114" s="213"/>
      <c r="Q114" s="396"/>
      <c r="R114" s="396"/>
      <c r="S114" s="396"/>
      <c r="T114" s="396"/>
      <c r="U114" s="396"/>
      <c r="V114" s="396"/>
      <c r="W114" s="396"/>
      <c r="X114" s="397"/>
      <c r="Y114" s="68"/>
      <c r="Z114" s="68"/>
      <c r="AA114" s="241" t="b">
        <f t="shared" si="58"/>
        <v>0</v>
      </c>
      <c r="AB114" s="242" t="b">
        <f t="shared" si="59"/>
        <v>0</v>
      </c>
      <c r="AH114" s="243" t="b">
        <f t="shared" si="60"/>
        <v>0</v>
      </c>
    </row>
    <row r="115" spans="1:34" ht="32.25" hidden="1" customHeight="1" x14ac:dyDescent="0.2">
      <c r="A115" s="172">
        <f t="shared" si="57"/>
        <v>0</v>
      </c>
      <c r="B115" s="380" t="s">
        <v>348</v>
      </c>
      <c r="C115" s="381"/>
      <c r="D115" s="382"/>
      <c r="E115" s="383"/>
      <c r="F115" s="383"/>
      <c r="G115" s="384"/>
      <c r="H115" s="387"/>
      <c r="I115" s="383"/>
      <c r="J115" s="383"/>
      <c r="K115" s="383"/>
      <c r="L115" s="383"/>
      <c r="M115" s="383"/>
      <c r="N115" s="384"/>
      <c r="O115" s="68"/>
      <c r="P115" s="213"/>
      <c r="Q115" s="396"/>
      <c r="R115" s="396"/>
      <c r="S115" s="396"/>
      <c r="T115" s="396"/>
      <c r="U115" s="396"/>
      <c r="V115" s="396"/>
      <c r="W115" s="396"/>
      <c r="X115" s="397"/>
      <c r="Y115" s="68"/>
      <c r="Z115" s="68"/>
      <c r="AA115" s="241" t="b">
        <f t="shared" si="58"/>
        <v>0</v>
      </c>
      <c r="AB115" s="242" t="b">
        <f t="shared" si="59"/>
        <v>0</v>
      </c>
      <c r="AH115" s="243" t="b">
        <f t="shared" si="60"/>
        <v>0</v>
      </c>
    </row>
    <row r="116" spans="1:34" ht="32.25" hidden="1" customHeight="1" x14ac:dyDescent="0.2">
      <c r="A116" s="172">
        <f t="shared" si="57"/>
        <v>0</v>
      </c>
      <c r="B116" s="380" t="s">
        <v>348</v>
      </c>
      <c r="C116" s="381"/>
      <c r="D116" s="382"/>
      <c r="E116" s="383"/>
      <c r="F116" s="383"/>
      <c r="G116" s="384"/>
      <c r="H116" s="387"/>
      <c r="I116" s="383"/>
      <c r="J116" s="383"/>
      <c r="K116" s="383"/>
      <c r="L116" s="383"/>
      <c r="M116" s="383"/>
      <c r="N116" s="384"/>
      <c r="O116" s="68"/>
      <c r="P116" s="213"/>
      <c r="Q116" s="396"/>
      <c r="R116" s="396"/>
      <c r="S116" s="396"/>
      <c r="T116" s="396"/>
      <c r="U116" s="396"/>
      <c r="V116" s="396"/>
      <c r="W116" s="396"/>
      <c r="X116" s="397"/>
      <c r="Y116" s="68"/>
      <c r="Z116" s="68"/>
      <c r="AA116" s="241" t="b">
        <f t="shared" si="58"/>
        <v>0</v>
      </c>
      <c r="AB116" s="242" t="b">
        <f t="shared" si="59"/>
        <v>0</v>
      </c>
      <c r="AH116" s="243" t="b">
        <f t="shared" si="60"/>
        <v>0</v>
      </c>
    </row>
    <row r="117" spans="1:34" ht="32.25" hidden="1" customHeight="1" x14ac:dyDescent="0.2">
      <c r="A117" s="172">
        <f t="shared" si="57"/>
        <v>0</v>
      </c>
      <c r="B117" s="380" t="s">
        <v>348</v>
      </c>
      <c r="C117" s="381"/>
      <c r="D117" s="382"/>
      <c r="E117" s="383"/>
      <c r="F117" s="383"/>
      <c r="G117" s="384"/>
      <c r="H117" s="387"/>
      <c r="I117" s="383"/>
      <c r="J117" s="383"/>
      <c r="K117" s="383"/>
      <c r="L117" s="383"/>
      <c r="M117" s="383"/>
      <c r="N117" s="384"/>
      <c r="O117" s="68"/>
      <c r="P117" s="213"/>
      <c r="Q117" s="396"/>
      <c r="R117" s="396"/>
      <c r="S117" s="396"/>
      <c r="T117" s="396"/>
      <c r="U117" s="396"/>
      <c r="V117" s="396"/>
      <c r="W117" s="396"/>
      <c r="X117" s="397"/>
      <c r="Y117" s="68"/>
      <c r="Z117" s="68"/>
      <c r="AA117" s="241" t="b">
        <f t="shared" si="58"/>
        <v>0</v>
      </c>
      <c r="AB117" s="242" t="b">
        <f t="shared" si="59"/>
        <v>0</v>
      </c>
      <c r="AH117" s="243" t="b">
        <f t="shared" si="60"/>
        <v>0</v>
      </c>
    </row>
    <row r="118" spans="1:34" ht="32.25" hidden="1" customHeight="1" x14ac:dyDescent="0.2">
      <c r="A118" s="172">
        <f t="shared" si="57"/>
        <v>0</v>
      </c>
      <c r="B118" s="380" t="s">
        <v>348</v>
      </c>
      <c r="C118" s="381"/>
      <c r="D118" s="382"/>
      <c r="E118" s="383"/>
      <c r="F118" s="383"/>
      <c r="G118" s="384"/>
      <c r="H118" s="387"/>
      <c r="I118" s="383"/>
      <c r="J118" s="383"/>
      <c r="K118" s="383"/>
      <c r="L118" s="383"/>
      <c r="M118" s="383"/>
      <c r="N118" s="384"/>
      <c r="O118" s="68"/>
      <c r="P118" s="213"/>
      <c r="Q118" s="396"/>
      <c r="R118" s="396"/>
      <c r="S118" s="396"/>
      <c r="T118" s="396"/>
      <c r="U118" s="396"/>
      <c r="V118" s="396"/>
      <c r="W118" s="396"/>
      <c r="X118" s="397"/>
      <c r="Y118" s="68"/>
      <c r="Z118" s="68"/>
      <c r="AA118" s="241" t="b">
        <f t="shared" si="58"/>
        <v>0</v>
      </c>
      <c r="AB118" s="242" t="b">
        <f t="shared" si="59"/>
        <v>0</v>
      </c>
      <c r="AH118" s="243" t="b">
        <f t="shared" si="60"/>
        <v>0</v>
      </c>
    </row>
    <row r="119" spans="1:34" ht="32.25" hidden="1" customHeight="1" x14ac:dyDescent="0.2">
      <c r="A119" s="172">
        <f t="shared" si="57"/>
        <v>0</v>
      </c>
      <c r="B119" s="380" t="s">
        <v>348</v>
      </c>
      <c r="C119" s="381"/>
      <c r="D119" s="382"/>
      <c r="E119" s="383"/>
      <c r="F119" s="383"/>
      <c r="G119" s="384"/>
      <c r="H119" s="387"/>
      <c r="I119" s="383"/>
      <c r="J119" s="383"/>
      <c r="K119" s="383"/>
      <c r="L119" s="383"/>
      <c r="M119" s="383"/>
      <c r="N119" s="384"/>
      <c r="O119" s="193"/>
      <c r="P119" s="213"/>
      <c r="Q119" s="396"/>
      <c r="R119" s="396"/>
      <c r="S119" s="396"/>
      <c r="T119" s="396"/>
      <c r="U119" s="396"/>
      <c r="V119" s="396"/>
      <c r="W119" s="396"/>
      <c r="X119" s="397"/>
      <c r="Y119" s="68"/>
      <c r="Z119" s="68"/>
      <c r="AA119" s="241" t="b">
        <f t="shared" si="58"/>
        <v>0</v>
      </c>
      <c r="AB119" s="242" t="b">
        <f t="shared" si="59"/>
        <v>0</v>
      </c>
      <c r="AH119" s="243" t="b">
        <f t="shared" si="60"/>
        <v>0</v>
      </c>
    </row>
    <row r="120" spans="1:34" ht="32.25" hidden="1" customHeight="1" x14ac:dyDescent="0.2">
      <c r="A120" s="172">
        <f t="shared" si="57"/>
        <v>0</v>
      </c>
      <c r="B120" s="380" t="s">
        <v>348</v>
      </c>
      <c r="C120" s="381"/>
      <c r="D120" s="382"/>
      <c r="E120" s="383"/>
      <c r="F120" s="383"/>
      <c r="G120" s="384"/>
      <c r="H120" s="387"/>
      <c r="I120" s="383"/>
      <c r="J120" s="383"/>
      <c r="K120" s="383"/>
      <c r="L120" s="383"/>
      <c r="M120" s="383"/>
      <c r="N120" s="384"/>
      <c r="O120" s="68"/>
      <c r="P120" s="213"/>
      <c r="Q120" s="396"/>
      <c r="R120" s="396"/>
      <c r="S120" s="396"/>
      <c r="T120" s="396"/>
      <c r="U120" s="396"/>
      <c r="V120" s="396"/>
      <c r="W120" s="396"/>
      <c r="X120" s="397"/>
      <c r="Y120" s="68"/>
      <c r="Z120" s="68"/>
      <c r="AA120" s="241" t="b">
        <f t="shared" si="58"/>
        <v>0</v>
      </c>
      <c r="AB120" s="242" t="b">
        <f t="shared" si="59"/>
        <v>0</v>
      </c>
      <c r="AH120" s="243" t="b">
        <f t="shared" si="60"/>
        <v>0</v>
      </c>
    </row>
    <row r="121" spans="1:34" ht="32.25" hidden="1" customHeight="1" x14ac:dyDescent="0.2">
      <c r="A121" s="172">
        <f t="shared" si="57"/>
        <v>0</v>
      </c>
      <c r="B121" s="380" t="s">
        <v>348</v>
      </c>
      <c r="C121" s="381"/>
      <c r="D121" s="382"/>
      <c r="E121" s="383"/>
      <c r="F121" s="383"/>
      <c r="G121" s="384"/>
      <c r="H121" s="387"/>
      <c r="I121" s="383"/>
      <c r="J121" s="383"/>
      <c r="K121" s="383"/>
      <c r="L121" s="383"/>
      <c r="M121" s="383"/>
      <c r="N121" s="384"/>
      <c r="O121" s="68"/>
      <c r="P121" s="213"/>
      <c r="Q121" s="396"/>
      <c r="R121" s="396"/>
      <c r="S121" s="396"/>
      <c r="T121" s="396"/>
      <c r="U121" s="396"/>
      <c r="V121" s="396"/>
      <c r="W121" s="396"/>
      <c r="X121" s="397"/>
      <c r="Y121" s="68"/>
      <c r="Z121" s="68"/>
      <c r="AA121" s="241" t="b">
        <f t="shared" si="58"/>
        <v>0</v>
      </c>
      <c r="AB121" s="242" t="b">
        <f t="shared" si="59"/>
        <v>0</v>
      </c>
      <c r="AH121" s="243" t="b">
        <f t="shared" si="60"/>
        <v>0</v>
      </c>
    </row>
    <row r="122" spans="1:34" ht="32.25" hidden="1" customHeight="1" x14ac:dyDescent="0.2">
      <c r="A122" s="172">
        <f t="shared" si="57"/>
        <v>0</v>
      </c>
      <c r="B122" s="380" t="s">
        <v>348</v>
      </c>
      <c r="C122" s="381"/>
      <c r="D122" s="382"/>
      <c r="E122" s="383"/>
      <c r="F122" s="383"/>
      <c r="G122" s="384"/>
      <c r="H122" s="387"/>
      <c r="I122" s="383"/>
      <c r="J122" s="383"/>
      <c r="K122" s="383"/>
      <c r="L122" s="383"/>
      <c r="M122" s="383"/>
      <c r="N122" s="384"/>
      <c r="O122" s="68"/>
      <c r="P122" s="213"/>
      <c r="Q122" s="396"/>
      <c r="R122" s="396"/>
      <c r="S122" s="396"/>
      <c r="T122" s="396"/>
      <c r="U122" s="396"/>
      <c r="V122" s="396"/>
      <c r="W122" s="396"/>
      <c r="X122" s="397"/>
      <c r="Y122" s="68"/>
      <c r="Z122" s="68"/>
      <c r="AA122" s="241" t="b">
        <f t="shared" si="58"/>
        <v>0</v>
      </c>
      <c r="AB122" s="242" t="b">
        <f t="shared" si="59"/>
        <v>0</v>
      </c>
      <c r="AH122" s="243" t="b">
        <f t="shared" si="60"/>
        <v>0</v>
      </c>
    </row>
    <row r="123" spans="1:34" ht="32.25" hidden="1" customHeight="1" x14ac:dyDescent="0.2">
      <c r="A123" s="172">
        <f t="shared" si="57"/>
        <v>0</v>
      </c>
      <c r="B123" s="380" t="s">
        <v>348</v>
      </c>
      <c r="C123" s="381"/>
      <c r="D123" s="382"/>
      <c r="E123" s="383"/>
      <c r="F123" s="383"/>
      <c r="G123" s="384"/>
      <c r="H123" s="387"/>
      <c r="I123" s="383"/>
      <c r="J123" s="383"/>
      <c r="K123" s="383"/>
      <c r="L123" s="383"/>
      <c r="M123" s="383"/>
      <c r="N123" s="384"/>
      <c r="O123" s="68"/>
      <c r="P123" s="213"/>
      <c r="Q123" s="396"/>
      <c r="R123" s="396"/>
      <c r="S123" s="396"/>
      <c r="T123" s="396"/>
      <c r="U123" s="396"/>
      <c r="V123" s="396"/>
      <c r="W123" s="396"/>
      <c r="X123" s="397"/>
      <c r="Y123" s="68"/>
      <c r="Z123" s="68"/>
      <c r="AA123" s="241" t="b">
        <f t="shared" si="58"/>
        <v>0</v>
      </c>
      <c r="AB123" s="242" t="b">
        <f t="shared" si="59"/>
        <v>0</v>
      </c>
      <c r="AH123" s="243" t="b">
        <f t="shared" si="60"/>
        <v>0</v>
      </c>
    </row>
    <row r="124" spans="1:34" ht="32.25" hidden="1" customHeight="1" x14ac:dyDescent="0.2">
      <c r="A124" s="172">
        <f t="shared" si="57"/>
        <v>0</v>
      </c>
      <c r="B124" s="523" t="s">
        <v>348</v>
      </c>
      <c r="C124" s="381"/>
      <c r="D124" s="382"/>
      <c r="E124" s="383"/>
      <c r="F124" s="383"/>
      <c r="G124" s="384"/>
      <c r="H124" s="387"/>
      <c r="I124" s="383"/>
      <c r="J124" s="383"/>
      <c r="K124" s="383"/>
      <c r="L124" s="383"/>
      <c r="M124" s="383"/>
      <c r="N124" s="384"/>
      <c r="O124" s="68"/>
      <c r="P124" s="213"/>
      <c r="Q124" s="396"/>
      <c r="R124" s="396"/>
      <c r="S124" s="396"/>
      <c r="T124" s="396"/>
      <c r="U124" s="396"/>
      <c r="V124" s="396"/>
      <c r="W124" s="396"/>
      <c r="X124" s="397"/>
      <c r="Y124" s="68"/>
      <c r="Z124" s="68"/>
      <c r="AA124" s="241" t="b">
        <f t="shared" si="58"/>
        <v>0</v>
      </c>
      <c r="AB124" s="242" t="b">
        <f t="shared" si="59"/>
        <v>0</v>
      </c>
      <c r="AH124" s="243" t="b">
        <f>OR(AA124:AG124)</f>
        <v>0</v>
      </c>
    </row>
    <row r="125" spans="1:34" x14ac:dyDescent="0.2">
      <c r="A125" s="172"/>
      <c r="B125" s="181"/>
      <c r="C125" s="181"/>
      <c r="D125" s="183"/>
      <c r="E125" s="181"/>
      <c r="F125" s="181"/>
      <c r="G125" s="9"/>
      <c r="H125" s="9"/>
      <c r="I125" s="9"/>
      <c r="J125" s="33"/>
      <c r="K125" s="33"/>
      <c r="L125" s="205"/>
      <c r="M125" s="180"/>
      <c r="N125" s="207"/>
      <c r="P125" s="29"/>
      <c r="X125" s="62"/>
      <c r="Y125" s="63"/>
      <c r="Z125" s="33"/>
    </row>
    <row r="126" spans="1:34" x14ac:dyDescent="0.2">
      <c r="B126" s="85"/>
      <c r="C126" s="85"/>
      <c r="D126" s="85"/>
      <c r="F126" s="85"/>
      <c r="G126" s="85"/>
      <c r="H126" s="85"/>
      <c r="I126" s="85"/>
      <c r="J126" s="6"/>
      <c r="K126" s="6"/>
      <c r="M126" s="79"/>
      <c r="N126" s="79"/>
      <c r="P126" s="64"/>
      <c r="R126" s="9"/>
      <c r="U126" s="32"/>
      <c r="V126" s="32"/>
      <c r="W126" s="6"/>
    </row>
    <row r="127" spans="1:34" ht="18" x14ac:dyDescent="0.2">
      <c r="B127" s="371" t="s">
        <v>419</v>
      </c>
      <c r="C127" s="371"/>
      <c r="D127" s="371"/>
      <c r="E127" s="371"/>
      <c r="F127" s="371"/>
      <c r="H127" s="71"/>
      <c r="I127" s="71"/>
      <c r="J127" s="71"/>
      <c r="K127" s="71"/>
      <c r="S127" s="33"/>
      <c r="T127" s="33"/>
      <c r="U127" s="33"/>
      <c r="W127" s="33"/>
    </row>
    <row r="128" spans="1:34" ht="26.25" customHeight="1" x14ac:dyDescent="0.2">
      <c r="B128" s="336" t="s">
        <v>217</v>
      </c>
      <c r="C128" s="337"/>
      <c r="D128" s="337"/>
      <c r="E128" s="337"/>
      <c r="F128" s="337"/>
      <c r="G128" s="337"/>
      <c r="H128" s="337"/>
      <c r="I128" s="337"/>
      <c r="J128" s="71"/>
      <c r="K128" s="71"/>
      <c r="S128" s="33"/>
      <c r="T128" s="33"/>
      <c r="U128" s="33"/>
      <c r="W128" s="33"/>
      <c r="AA128" s="246"/>
    </row>
    <row r="129" spans="2:35" x14ac:dyDescent="0.2">
      <c r="B129" s="29" t="s">
        <v>121</v>
      </c>
      <c r="H129" s="71"/>
      <c r="I129" s="71"/>
      <c r="J129" s="71"/>
      <c r="K129" s="71"/>
      <c r="L129" s="44"/>
      <c r="P129" s="29"/>
      <c r="U129" s="33"/>
      <c r="V129" s="33"/>
      <c r="W129" s="33"/>
    </row>
    <row r="130" spans="2:35" ht="19.5" customHeight="1" x14ac:dyDescent="0.2">
      <c r="B130" s="354" t="s">
        <v>239</v>
      </c>
      <c r="C130" s="355"/>
      <c r="D130" s="355"/>
      <c r="E130" s="355"/>
      <c r="F130" s="355"/>
      <c r="G130" s="355"/>
      <c r="H130" s="355"/>
      <c r="I130" s="373"/>
      <c r="J130" s="71"/>
      <c r="K130" s="71"/>
      <c r="L130" s="44"/>
      <c r="P130" s="338"/>
      <c r="Q130" s="338"/>
      <c r="R130" s="338"/>
      <c r="S130" s="338"/>
      <c r="T130" s="177"/>
      <c r="U130" s="33"/>
    </row>
    <row r="131" spans="2:35" ht="19.5" customHeight="1" x14ac:dyDescent="0.2">
      <c r="B131" s="349"/>
      <c r="C131" s="350"/>
      <c r="D131" s="350"/>
      <c r="E131" s="350"/>
      <c r="F131" s="350"/>
      <c r="G131" s="350"/>
      <c r="H131" s="350"/>
      <c r="I131" s="351"/>
      <c r="J131" s="71"/>
      <c r="K131" s="71"/>
      <c r="L131" s="44"/>
      <c r="U131" s="33"/>
    </row>
    <row r="132" spans="2:35" ht="19.5" customHeight="1" x14ac:dyDescent="0.2">
      <c r="B132" s="349"/>
      <c r="C132" s="350"/>
      <c r="D132" s="350"/>
      <c r="E132" s="350"/>
      <c r="F132" s="350"/>
      <c r="G132" s="350"/>
      <c r="H132" s="350"/>
      <c r="I132" s="351"/>
      <c r="L132" s="44"/>
      <c r="U132" s="33"/>
      <c r="X132" s="256"/>
      <c r="Y132" s="256"/>
      <c r="Z132" s="256"/>
    </row>
    <row r="133" spans="2:35" ht="19.5" customHeight="1" x14ac:dyDescent="0.2">
      <c r="B133" s="353"/>
      <c r="C133" s="353"/>
      <c r="D133" s="353"/>
      <c r="E133" s="353"/>
      <c r="F133" s="353"/>
      <c r="G133" s="353"/>
      <c r="H133" s="353"/>
      <c r="I133" s="353"/>
      <c r="L133" s="44"/>
      <c r="U133" s="33"/>
      <c r="X133" s="256"/>
      <c r="Y133" s="256"/>
      <c r="Z133" s="256"/>
    </row>
    <row r="134" spans="2:35" ht="12.75" customHeight="1" x14ac:dyDescent="0.2">
      <c r="J134" s="6"/>
      <c r="K134" s="6"/>
      <c r="P134" s="6"/>
      <c r="Q134" s="6"/>
      <c r="R134" s="6"/>
      <c r="S134" s="6"/>
      <c r="T134" s="6"/>
      <c r="U134" s="33"/>
      <c r="X134" s="256"/>
      <c r="Y134" s="256"/>
      <c r="Z134" s="256"/>
      <c r="AG134" s="247"/>
      <c r="AH134" s="248"/>
      <c r="AI134" s="248"/>
    </row>
    <row r="135" spans="2:35" ht="19.5" customHeight="1" x14ac:dyDescent="0.2">
      <c r="B135" s="29" t="s">
        <v>224</v>
      </c>
      <c r="P135" s="29"/>
      <c r="U135" s="33"/>
      <c r="X135" s="256"/>
      <c r="Y135" s="256"/>
      <c r="Z135" s="256"/>
      <c r="AG135" s="247"/>
      <c r="AH135" s="248"/>
      <c r="AI135" s="248"/>
    </row>
    <row r="136" spans="2:35" ht="19.5" customHeight="1" x14ac:dyDescent="0.2">
      <c r="B136" s="352" t="s">
        <v>173</v>
      </c>
      <c r="C136" s="352"/>
      <c r="D136" s="352"/>
      <c r="E136" s="352"/>
      <c r="F136" s="352"/>
      <c r="G136" s="352"/>
      <c r="H136" s="352"/>
      <c r="I136" s="352"/>
      <c r="P136" s="338"/>
      <c r="Q136" s="338"/>
      <c r="R136" s="338"/>
      <c r="S136" s="338"/>
      <c r="T136" s="177"/>
      <c r="U136" s="33"/>
      <c r="X136" s="256"/>
      <c r="Y136" s="256"/>
      <c r="Z136" s="256"/>
      <c r="AG136" s="247"/>
      <c r="AH136" s="248"/>
      <c r="AI136" s="248"/>
    </row>
    <row r="137" spans="2:35" ht="19.5" customHeight="1" x14ac:dyDescent="0.2">
      <c r="B137" s="353"/>
      <c r="C137" s="353"/>
      <c r="D137" s="353"/>
      <c r="E137" s="353"/>
      <c r="F137" s="353"/>
      <c r="G137" s="353"/>
      <c r="H137" s="353"/>
      <c r="I137" s="353"/>
      <c r="U137" s="33"/>
      <c r="X137" s="256"/>
      <c r="Y137" s="256"/>
      <c r="Z137" s="256"/>
      <c r="AG137" s="247"/>
      <c r="AH137" s="248"/>
      <c r="AI137" s="248"/>
    </row>
    <row r="138" spans="2:35" ht="19.5" customHeight="1" x14ac:dyDescent="0.2">
      <c r="B138" s="353"/>
      <c r="C138" s="353"/>
      <c r="D138" s="353"/>
      <c r="E138" s="353"/>
      <c r="F138" s="353"/>
      <c r="G138" s="353"/>
      <c r="H138" s="353"/>
      <c r="I138" s="353"/>
      <c r="U138" s="33"/>
      <c r="X138" s="256"/>
      <c r="Y138" s="256"/>
      <c r="Z138" s="256"/>
      <c r="AG138" s="247"/>
      <c r="AH138" s="248"/>
      <c r="AI138" s="248"/>
    </row>
    <row r="139" spans="2:35" ht="19.5" customHeight="1" x14ac:dyDescent="0.2">
      <c r="B139" s="353"/>
      <c r="C139" s="353"/>
      <c r="D139" s="353"/>
      <c r="E139" s="353"/>
      <c r="F139" s="353"/>
      <c r="G139" s="353"/>
      <c r="H139" s="353"/>
      <c r="I139" s="353"/>
      <c r="U139" s="33"/>
      <c r="X139" s="256"/>
      <c r="Y139" s="256"/>
      <c r="Z139" s="256"/>
    </row>
    <row r="140" spans="2:35" ht="19.5" customHeight="1" x14ac:dyDescent="0.2">
      <c r="U140" s="33"/>
      <c r="X140" s="256"/>
      <c r="Y140" s="256"/>
      <c r="Z140" s="256"/>
      <c r="AG140" s="247"/>
      <c r="AH140" s="248"/>
      <c r="AI140" s="248"/>
    </row>
    <row r="141" spans="2:35" ht="19.5" customHeight="1" x14ac:dyDescent="0.2">
      <c r="B141" s="29" t="s">
        <v>394</v>
      </c>
      <c r="P141" s="29"/>
      <c r="U141" s="33"/>
      <c r="X141" s="256"/>
      <c r="Y141" s="256"/>
      <c r="Z141" s="256"/>
      <c r="AG141" s="247"/>
      <c r="AH141" s="248"/>
      <c r="AI141" s="248"/>
    </row>
    <row r="142" spans="2:35" ht="19.5" customHeight="1" x14ac:dyDescent="0.2">
      <c r="B142" s="352" t="s">
        <v>395</v>
      </c>
      <c r="C142" s="352"/>
      <c r="D142" s="352"/>
      <c r="E142" s="352"/>
      <c r="F142" s="352"/>
      <c r="G142" s="352"/>
      <c r="H142" s="352"/>
      <c r="I142" s="352"/>
      <c r="P142" s="372"/>
      <c r="Q142" s="372"/>
      <c r="R142" s="372"/>
      <c r="S142" s="372"/>
      <c r="T142" s="177"/>
      <c r="U142" s="33"/>
      <c r="X142" s="256"/>
      <c r="Y142" s="256"/>
      <c r="Z142" s="256"/>
      <c r="AG142" s="247"/>
      <c r="AH142" s="248"/>
      <c r="AI142" s="248"/>
    </row>
    <row r="143" spans="2:35" ht="19.5" customHeight="1" x14ac:dyDescent="0.2">
      <c r="B143" s="353" t="s">
        <v>400</v>
      </c>
      <c r="C143" s="353"/>
      <c r="D143" s="353"/>
      <c r="E143" s="353"/>
      <c r="F143" s="353"/>
      <c r="G143" s="353"/>
      <c r="H143" s="353"/>
      <c r="I143" s="353"/>
      <c r="U143" s="33"/>
      <c r="X143" s="256"/>
      <c r="Y143" s="256"/>
      <c r="Z143" s="256"/>
      <c r="AG143" s="247"/>
      <c r="AH143" s="248"/>
      <c r="AI143" s="248"/>
    </row>
    <row r="144" spans="2:35" ht="19.5" customHeight="1" x14ac:dyDescent="0.2">
      <c r="U144" s="33"/>
      <c r="X144" s="256"/>
      <c r="Y144" s="256"/>
      <c r="Z144" s="256"/>
      <c r="AG144" s="247"/>
      <c r="AH144" s="248"/>
      <c r="AI144" s="248"/>
    </row>
    <row r="145" spans="2:35" ht="19.5" customHeight="1" x14ac:dyDescent="0.2">
      <c r="B145" s="29" t="s">
        <v>225</v>
      </c>
      <c r="P145" s="29"/>
      <c r="U145" s="33"/>
      <c r="X145" s="256"/>
      <c r="Y145" s="256"/>
      <c r="Z145" s="256"/>
      <c r="AG145" s="247"/>
      <c r="AH145" s="248"/>
      <c r="AI145" s="248"/>
    </row>
    <row r="146" spans="2:35" ht="19.5" customHeight="1" x14ac:dyDescent="0.2">
      <c r="B146" s="352" t="s">
        <v>226</v>
      </c>
      <c r="C146" s="352"/>
      <c r="D146" s="352"/>
      <c r="E146" s="352"/>
      <c r="F146" s="352"/>
      <c r="G146" s="352"/>
      <c r="H146" s="352"/>
      <c r="I146" s="352"/>
      <c r="P146" s="372"/>
      <c r="Q146" s="372"/>
      <c r="R146" s="372"/>
      <c r="S146" s="372"/>
      <c r="T146" s="177"/>
      <c r="U146" s="33"/>
      <c r="X146" s="256"/>
      <c r="Y146" s="256"/>
      <c r="Z146" s="256"/>
      <c r="AG146" s="247"/>
      <c r="AH146" s="248"/>
      <c r="AI146" s="248"/>
    </row>
    <row r="147" spans="2:35" ht="19.5" customHeight="1" x14ac:dyDescent="0.2">
      <c r="B147" s="353"/>
      <c r="C147" s="353"/>
      <c r="D147" s="353"/>
      <c r="E147" s="353"/>
      <c r="F147" s="353"/>
      <c r="G147" s="353"/>
      <c r="H147" s="353"/>
      <c r="I147" s="353"/>
      <c r="U147" s="33"/>
      <c r="X147" s="256"/>
      <c r="Y147" s="256"/>
      <c r="Z147" s="256"/>
      <c r="AG147" s="247"/>
      <c r="AH147" s="248"/>
      <c r="AI147" s="248"/>
    </row>
    <row r="148" spans="2:35" ht="19.5" customHeight="1" x14ac:dyDescent="0.2">
      <c r="B148" s="353"/>
      <c r="C148" s="353"/>
      <c r="D148" s="353"/>
      <c r="E148" s="353"/>
      <c r="F148" s="353"/>
      <c r="G148" s="353"/>
      <c r="H148" s="353"/>
      <c r="I148" s="353"/>
      <c r="U148" s="33"/>
      <c r="X148" s="256"/>
      <c r="Y148" s="256"/>
      <c r="Z148" s="256"/>
      <c r="AG148" s="247"/>
      <c r="AH148" s="248"/>
      <c r="AI148" s="248"/>
    </row>
    <row r="149" spans="2:35" ht="19.5" customHeight="1" x14ac:dyDescent="0.2">
      <c r="B149" s="353"/>
      <c r="C149" s="353"/>
      <c r="D149" s="353"/>
      <c r="E149" s="353"/>
      <c r="F149" s="353"/>
      <c r="G149" s="353"/>
      <c r="H149" s="353"/>
      <c r="I149" s="353"/>
      <c r="U149" s="33"/>
      <c r="X149" s="256"/>
      <c r="Y149" s="256"/>
      <c r="Z149" s="256"/>
    </row>
    <row r="150" spans="2:35" ht="19.5" customHeight="1" x14ac:dyDescent="0.2">
      <c r="B150" s="353"/>
      <c r="C150" s="353"/>
      <c r="D150" s="353"/>
      <c r="E150" s="353"/>
      <c r="F150" s="353"/>
      <c r="G150" s="353"/>
      <c r="H150" s="353"/>
      <c r="I150" s="353"/>
      <c r="U150" s="33"/>
      <c r="X150" s="256"/>
      <c r="Y150" s="256"/>
      <c r="Z150" s="256"/>
      <c r="AG150" s="247"/>
      <c r="AH150" s="248"/>
      <c r="AI150" s="248"/>
    </row>
    <row r="151" spans="2:35" ht="19.5" customHeight="1" x14ac:dyDescent="0.2">
      <c r="B151" s="353"/>
      <c r="C151" s="353"/>
      <c r="D151" s="353"/>
      <c r="E151" s="353"/>
      <c r="F151" s="353"/>
      <c r="G151" s="353"/>
      <c r="H151" s="353"/>
      <c r="I151" s="353"/>
      <c r="U151" s="33"/>
      <c r="X151" s="256"/>
      <c r="Y151" s="256"/>
      <c r="Z151" s="256"/>
      <c r="AG151" s="247"/>
      <c r="AH151" s="248"/>
      <c r="AI151" s="248"/>
    </row>
    <row r="152" spans="2:35" ht="17.25" customHeight="1" x14ac:dyDescent="0.2">
      <c r="B152" s="42"/>
      <c r="C152" s="42"/>
      <c r="D152" s="42"/>
      <c r="E152" s="42"/>
      <c r="F152" s="42"/>
      <c r="H152" s="36"/>
      <c r="I152" s="36"/>
      <c r="J152" s="36"/>
      <c r="K152" s="36"/>
      <c r="P152" s="35"/>
      <c r="S152" s="33"/>
      <c r="T152" s="33"/>
      <c r="U152" s="33"/>
      <c r="X152" s="256"/>
      <c r="Y152" s="256"/>
      <c r="Z152" s="256"/>
      <c r="AG152" s="247"/>
      <c r="AH152" s="248"/>
      <c r="AI152" s="248"/>
    </row>
    <row r="153" spans="2:35" ht="19.5" customHeight="1" x14ac:dyDescent="0.2">
      <c r="B153" s="29" t="s">
        <v>167</v>
      </c>
      <c r="P153" s="29"/>
      <c r="U153" s="33"/>
      <c r="X153" s="256"/>
      <c r="Y153" s="256"/>
      <c r="Z153" s="256"/>
      <c r="AG153" s="247"/>
      <c r="AH153" s="248"/>
      <c r="AI153" s="248"/>
    </row>
    <row r="154" spans="2:35" ht="19.5" customHeight="1" x14ac:dyDescent="0.2">
      <c r="B154" s="352" t="s">
        <v>196</v>
      </c>
      <c r="C154" s="352"/>
      <c r="D154" s="352"/>
      <c r="E154" s="352"/>
      <c r="F154" s="352"/>
      <c r="G154" s="352"/>
      <c r="H154" s="352"/>
      <c r="I154" s="352"/>
      <c r="L154" s="44"/>
      <c r="P154" s="338"/>
      <c r="Q154" s="338"/>
      <c r="R154" s="338"/>
      <c r="S154" s="338"/>
      <c r="T154" s="177"/>
      <c r="U154" s="33"/>
      <c r="X154" s="256"/>
      <c r="Y154" s="256"/>
      <c r="Z154" s="256"/>
      <c r="AG154" s="247"/>
      <c r="AH154" s="248"/>
      <c r="AI154" s="248"/>
    </row>
    <row r="155" spans="2:35" ht="19.5" customHeight="1" x14ac:dyDescent="0.2">
      <c r="B155" s="349"/>
      <c r="C155" s="350"/>
      <c r="D155" s="350"/>
      <c r="E155" s="350"/>
      <c r="F155" s="350"/>
      <c r="G155" s="350"/>
      <c r="H155" s="350"/>
      <c r="I155" s="351"/>
      <c r="L155" s="44"/>
      <c r="U155" s="33"/>
      <c r="X155" s="256"/>
      <c r="Y155" s="256"/>
      <c r="Z155" s="256"/>
      <c r="AG155" s="247"/>
      <c r="AH155" s="248"/>
      <c r="AI155" s="248"/>
    </row>
    <row r="156" spans="2:35" ht="19.5" customHeight="1" x14ac:dyDescent="0.2">
      <c r="B156" s="353"/>
      <c r="C156" s="353"/>
      <c r="D156" s="353"/>
      <c r="E156" s="353"/>
      <c r="F156" s="353"/>
      <c r="G156" s="353"/>
      <c r="H156" s="353"/>
      <c r="I156" s="353"/>
      <c r="L156" s="44"/>
      <c r="U156" s="33"/>
      <c r="X156" s="256"/>
      <c r="Y156" s="256"/>
      <c r="Z156" s="256"/>
      <c r="AG156" s="247"/>
      <c r="AH156" s="248"/>
      <c r="AI156" s="248"/>
    </row>
    <row r="157" spans="2:35" ht="19.5" customHeight="1" x14ac:dyDescent="0.2">
      <c r="B157" s="353"/>
      <c r="C157" s="353"/>
      <c r="D157" s="353"/>
      <c r="E157" s="353"/>
      <c r="F157" s="353"/>
      <c r="G157" s="353"/>
      <c r="H157" s="353"/>
      <c r="I157" s="353"/>
      <c r="L157" s="44"/>
      <c r="U157" s="33"/>
      <c r="X157" s="256"/>
      <c r="Y157" s="256"/>
      <c r="Z157" s="256"/>
    </row>
    <row r="158" spans="2:35" ht="19.5" customHeight="1" x14ac:dyDescent="0.2">
      <c r="J158" s="6"/>
      <c r="K158" s="6"/>
      <c r="P158" s="6"/>
      <c r="Q158" s="6"/>
      <c r="R158" s="6"/>
      <c r="S158" s="6"/>
      <c r="T158" s="6"/>
      <c r="U158" s="33"/>
      <c r="X158" s="256"/>
      <c r="Y158" s="256"/>
      <c r="Z158" s="256"/>
      <c r="AG158" s="247"/>
      <c r="AH158" s="248"/>
      <c r="AI158" s="248"/>
    </row>
    <row r="159" spans="2:35" ht="17.25" customHeight="1" x14ac:dyDescent="0.2">
      <c r="B159" s="29" t="s">
        <v>223</v>
      </c>
      <c r="C159" s="42"/>
      <c r="D159" s="42"/>
      <c r="E159" s="42"/>
      <c r="F159" s="42"/>
      <c r="H159" s="36"/>
      <c r="I159" s="36"/>
      <c r="J159" s="36"/>
      <c r="K159" s="36"/>
      <c r="P159" s="35"/>
      <c r="S159" s="33"/>
      <c r="T159" s="33"/>
      <c r="U159" s="33"/>
      <c r="X159" s="256"/>
      <c r="Y159" s="256"/>
      <c r="Z159" s="256"/>
      <c r="AG159" s="247"/>
      <c r="AH159" s="248"/>
      <c r="AI159" s="248"/>
    </row>
    <row r="160" spans="2:35" s="1" customFormat="1" ht="43.9" customHeight="1" x14ac:dyDescent="0.2">
      <c r="B160" s="352" t="s">
        <v>438</v>
      </c>
      <c r="C160" s="352"/>
      <c r="D160" s="352"/>
      <c r="E160" s="352"/>
      <c r="F160" s="352"/>
      <c r="G160" s="352"/>
      <c r="H160" s="352"/>
      <c r="I160" s="352"/>
      <c r="X160" s="256"/>
      <c r="Y160" s="256"/>
      <c r="Z160" s="256"/>
      <c r="AA160" s="241"/>
      <c r="AB160" s="242"/>
      <c r="AC160" s="242"/>
      <c r="AD160" s="242"/>
      <c r="AE160" s="242"/>
      <c r="AF160" s="242"/>
      <c r="AG160" s="247"/>
      <c r="AH160" s="248"/>
      <c r="AI160" s="248"/>
    </row>
    <row r="161" spans="2:35" s="1" customFormat="1" ht="41.25" customHeight="1" x14ac:dyDescent="0.2">
      <c r="B161" s="360"/>
      <c r="C161" s="361"/>
      <c r="D161" s="361"/>
      <c r="E161" s="362"/>
      <c r="F161" s="362"/>
      <c r="G161" s="362"/>
      <c r="H161" s="362"/>
      <c r="I161" s="363"/>
      <c r="X161" s="256"/>
      <c r="Y161" s="256"/>
      <c r="Z161" s="256"/>
      <c r="AA161" s="241"/>
      <c r="AB161" s="242"/>
      <c r="AC161" s="242"/>
      <c r="AD161" s="242"/>
      <c r="AE161" s="242"/>
      <c r="AF161" s="242"/>
      <c r="AG161" s="247"/>
      <c r="AH161" s="248"/>
      <c r="AI161" s="248"/>
    </row>
    <row r="162" spans="2:35" s="1" customFormat="1" ht="41.25" customHeight="1" x14ac:dyDescent="0.2">
      <c r="B162" s="364"/>
      <c r="C162" s="365"/>
      <c r="D162" s="365"/>
      <c r="E162" s="366"/>
      <c r="F162" s="366"/>
      <c r="G162" s="366"/>
      <c r="H162" s="366"/>
      <c r="I162" s="367"/>
      <c r="X162" s="256"/>
      <c r="Y162" s="256"/>
      <c r="Z162" s="256"/>
      <c r="AA162" s="241"/>
      <c r="AB162" s="242"/>
      <c r="AC162" s="242"/>
      <c r="AD162" s="242"/>
      <c r="AE162" s="242"/>
      <c r="AF162" s="242"/>
      <c r="AG162" s="247"/>
      <c r="AH162" s="248"/>
      <c r="AI162" s="248"/>
    </row>
    <row r="163" spans="2:35" s="1" customFormat="1" ht="25.5" customHeight="1" x14ac:dyDescent="0.25">
      <c r="B163" s="368"/>
      <c r="C163" s="369"/>
      <c r="D163" s="369"/>
      <c r="E163" s="369"/>
      <c r="F163" s="369"/>
      <c r="G163" s="369"/>
      <c r="H163" s="369"/>
      <c r="I163" s="370"/>
      <c r="J163" s="21"/>
      <c r="K163" s="21"/>
      <c r="L163" s="21"/>
      <c r="M163" s="21"/>
      <c r="X163" s="256"/>
      <c r="Y163" s="256"/>
      <c r="Z163" s="256"/>
      <c r="AA163" s="241"/>
      <c r="AB163" s="242"/>
      <c r="AC163" s="242"/>
      <c r="AD163" s="242"/>
      <c r="AE163" s="242"/>
      <c r="AF163" s="242"/>
      <c r="AG163" s="242"/>
      <c r="AH163" s="243"/>
      <c r="AI163" s="243"/>
    </row>
    <row r="164" spans="2:35" ht="17.25" customHeight="1" x14ac:dyDescent="0.2">
      <c r="B164" s="42"/>
      <c r="C164" s="42"/>
      <c r="D164" s="42"/>
      <c r="E164" s="42"/>
      <c r="F164" s="42"/>
      <c r="H164" s="36"/>
      <c r="I164" s="36"/>
      <c r="J164" s="36"/>
      <c r="K164" s="36"/>
      <c r="P164" s="35"/>
      <c r="S164" s="33"/>
      <c r="T164" s="33"/>
      <c r="U164" s="33"/>
      <c r="X164" s="256"/>
      <c r="Y164" s="256"/>
      <c r="Z164" s="256"/>
    </row>
    <row r="165" spans="2:35" ht="20.25" customHeight="1" x14ac:dyDescent="0.2">
      <c r="B165" s="371" t="s">
        <v>35</v>
      </c>
      <c r="C165" s="371"/>
      <c r="D165" s="371"/>
      <c r="E165" s="371"/>
      <c r="F165" s="371"/>
      <c r="P165" s="35"/>
      <c r="S165" s="33"/>
      <c r="T165" s="33"/>
      <c r="U165" s="33"/>
      <c r="X165" s="256"/>
      <c r="Y165" s="256"/>
      <c r="Z165" s="256"/>
    </row>
    <row r="166" spans="2:35" ht="33" customHeight="1" x14ac:dyDescent="0.2">
      <c r="B166" s="354" t="s">
        <v>36</v>
      </c>
      <c r="C166" s="516"/>
      <c r="D166" s="516"/>
      <c r="E166" s="516"/>
      <c r="F166" s="516"/>
      <c r="G166" s="516"/>
      <c r="H166" s="516"/>
      <c r="I166" s="516"/>
      <c r="J166" s="93"/>
      <c r="K166" s="85"/>
      <c r="L166" s="85"/>
      <c r="M166" s="85"/>
      <c r="N166" s="85"/>
      <c r="O166" s="33"/>
      <c r="P166" s="33"/>
      <c r="Q166" s="33"/>
      <c r="R166" s="33"/>
      <c r="S166" s="33"/>
      <c r="T166" s="33"/>
      <c r="U166" s="33"/>
      <c r="X166" s="256"/>
      <c r="Y166" s="256"/>
      <c r="Z166" s="256"/>
    </row>
    <row r="167" spans="2:35" ht="17.25" customHeight="1" x14ac:dyDescent="0.2">
      <c r="B167" s="517"/>
      <c r="C167" s="518"/>
      <c r="D167" s="518"/>
      <c r="E167" s="518"/>
      <c r="F167" s="518"/>
      <c r="G167" s="518"/>
      <c r="H167" s="518"/>
      <c r="I167" s="518"/>
      <c r="J167" s="94"/>
      <c r="K167" s="95"/>
      <c r="L167" s="95"/>
      <c r="M167" s="95"/>
      <c r="N167" s="95"/>
      <c r="O167" s="33"/>
      <c r="P167" s="33"/>
      <c r="Q167" s="33"/>
      <c r="R167" s="33"/>
      <c r="S167" s="33"/>
      <c r="T167" s="33"/>
      <c r="U167" s="33"/>
      <c r="X167" s="256"/>
      <c r="Y167" s="256"/>
      <c r="Z167" s="256"/>
      <c r="AG167" s="247"/>
      <c r="AH167" s="248"/>
      <c r="AI167" s="248"/>
    </row>
    <row r="168" spans="2:35" ht="12.75" customHeight="1" x14ac:dyDescent="0.2">
      <c r="B168" s="519"/>
      <c r="C168" s="520"/>
      <c r="D168" s="520"/>
      <c r="E168" s="520"/>
      <c r="F168" s="520"/>
      <c r="G168" s="520"/>
      <c r="H168" s="520"/>
      <c r="I168" s="520"/>
      <c r="J168" s="94"/>
      <c r="K168" s="95"/>
      <c r="L168" s="95"/>
      <c r="M168" s="95"/>
      <c r="N168" s="95"/>
      <c r="X168" s="256"/>
      <c r="Y168" s="256"/>
      <c r="Z168" s="256"/>
      <c r="AG168" s="247"/>
      <c r="AH168" s="248"/>
      <c r="AI168" s="248"/>
    </row>
    <row r="169" spans="2:35" ht="12.75" customHeight="1" x14ac:dyDescent="0.2">
      <c r="B169" s="519"/>
      <c r="C169" s="520"/>
      <c r="D169" s="520"/>
      <c r="E169" s="520"/>
      <c r="F169" s="520"/>
      <c r="G169" s="520"/>
      <c r="H169" s="520"/>
      <c r="I169" s="520"/>
      <c r="J169" s="94"/>
      <c r="K169" s="95"/>
      <c r="L169" s="95"/>
      <c r="M169" s="95"/>
      <c r="N169" s="95"/>
      <c r="X169" s="256"/>
      <c r="Y169" s="256"/>
      <c r="Z169" s="256"/>
      <c r="AG169" s="247"/>
      <c r="AH169" s="248"/>
      <c r="AI169" s="248"/>
    </row>
    <row r="170" spans="2:35" ht="12.75" customHeight="1" x14ac:dyDescent="0.2">
      <c r="B170" s="519"/>
      <c r="C170" s="520"/>
      <c r="D170" s="520"/>
      <c r="E170" s="520"/>
      <c r="F170" s="520"/>
      <c r="G170" s="520"/>
      <c r="H170" s="520"/>
      <c r="I170" s="520"/>
      <c r="J170" s="94"/>
      <c r="K170" s="95"/>
      <c r="L170" s="95"/>
      <c r="M170" s="95"/>
      <c r="N170" s="95"/>
      <c r="X170" s="256"/>
      <c r="Y170" s="256"/>
      <c r="Z170" s="256"/>
      <c r="AG170" s="247"/>
      <c r="AH170" s="248"/>
      <c r="AI170" s="248"/>
    </row>
    <row r="171" spans="2:35" ht="12.75" customHeight="1" x14ac:dyDescent="0.2">
      <c r="B171" s="519"/>
      <c r="C171" s="520"/>
      <c r="D171" s="520"/>
      <c r="E171" s="520"/>
      <c r="F171" s="520"/>
      <c r="G171" s="520"/>
      <c r="H171" s="520"/>
      <c r="I171" s="520"/>
      <c r="J171" s="94"/>
      <c r="K171" s="95"/>
      <c r="L171" s="95"/>
      <c r="M171" s="95"/>
      <c r="N171" s="95"/>
      <c r="X171" s="256"/>
      <c r="Y171" s="256"/>
      <c r="Z171" s="256"/>
    </row>
    <row r="172" spans="2:35" ht="12.75" customHeight="1" x14ac:dyDescent="0.2">
      <c r="B172" s="519"/>
      <c r="C172" s="520"/>
      <c r="D172" s="520"/>
      <c r="E172" s="520"/>
      <c r="F172" s="520"/>
      <c r="G172" s="520"/>
      <c r="H172" s="520"/>
      <c r="I172" s="520"/>
      <c r="J172" s="94"/>
      <c r="K172" s="95"/>
      <c r="L172" s="95"/>
      <c r="M172" s="95"/>
      <c r="N172" s="95"/>
      <c r="X172" s="256"/>
      <c r="Y172" s="256"/>
      <c r="Z172" s="256"/>
    </row>
    <row r="173" spans="2:35" ht="12.75" customHeight="1" x14ac:dyDescent="0.2">
      <c r="B173" s="519"/>
      <c r="C173" s="520"/>
      <c r="D173" s="520"/>
      <c r="E173" s="520"/>
      <c r="F173" s="520"/>
      <c r="G173" s="520"/>
      <c r="H173" s="520"/>
      <c r="I173" s="520"/>
      <c r="J173" s="89"/>
      <c r="K173" s="90"/>
      <c r="L173" s="90"/>
      <c r="M173" s="90"/>
      <c r="N173" s="90"/>
      <c r="X173" s="256"/>
      <c r="Y173" s="256"/>
      <c r="Z173" s="256"/>
    </row>
    <row r="174" spans="2:35" ht="12.75" customHeight="1" x14ac:dyDescent="0.2">
      <c r="B174" s="519"/>
      <c r="C174" s="520"/>
      <c r="D174" s="520"/>
      <c r="E174" s="520"/>
      <c r="F174" s="520"/>
      <c r="G174" s="520"/>
      <c r="H174" s="520"/>
      <c r="I174" s="520"/>
      <c r="J174" s="89"/>
      <c r="K174" s="90"/>
      <c r="L174" s="90"/>
      <c r="M174" s="90"/>
      <c r="N174" s="90"/>
      <c r="X174" s="256"/>
      <c r="Y174" s="256"/>
      <c r="Z174" s="256"/>
    </row>
    <row r="175" spans="2:35" ht="12.75" customHeight="1" x14ac:dyDescent="0.2">
      <c r="B175" s="519"/>
      <c r="C175" s="520"/>
      <c r="D175" s="520"/>
      <c r="E175" s="520"/>
      <c r="F175" s="520"/>
      <c r="G175" s="520"/>
      <c r="H175" s="520"/>
      <c r="I175" s="520"/>
      <c r="J175" s="89"/>
      <c r="K175" s="90"/>
      <c r="L175" s="90"/>
      <c r="M175" s="90"/>
      <c r="N175" s="90"/>
      <c r="X175" s="256"/>
      <c r="Y175" s="256"/>
      <c r="Z175" s="256"/>
    </row>
    <row r="176" spans="2:35" ht="15" customHeight="1" x14ac:dyDescent="0.2">
      <c r="B176" s="521"/>
      <c r="C176" s="522"/>
      <c r="D176" s="522"/>
      <c r="E176" s="522"/>
      <c r="F176" s="522"/>
      <c r="G176" s="522"/>
      <c r="H176" s="522"/>
      <c r="I176" s="522"/>
      <c r="J176" s="89"/>
      <c r="K176" s="90"/>
      <c r="L176" s="90"/>
      <c r="M176" s="90"/>
      <c r="N176" s="90"/>
      <c r="X176" s="256"/>
      <c r="Y176" s="256"/>
      <c r="Z176" s="256"/>
    </row>
    <row r="177" spans="2:45" x14ac:dyDescent="0.2">
      <c r="P177" s="44"/>
      <c r="X177" s="256"/>
      <c r="Y177" s="256"/>
      <c r="Z177" s="256"/>
    </row>
    <row r="178" spans="2:45" ht="15" customHeight="1" x14ac:dyDescent="0.2">
      <c r="B178" s="29" t="s">
        <v>280</v>
      </c>
      <c r="M178" s="29"/>
      <c r="P178" s="29" t="s">
        <v>136</v>
      </c>
      <c r="X178" s="256"/>
      <c r="Y178" s="256"/>
      <c r="Z178" s="256"/>
    </row>
    <row r="179" spans="2:45" ht="19.5" customHeight="1" x14ac:dyDescent="0.2">
      <c r="B179" s="352" t="s">
        <v>138</v>
      </c>
      <c r="C179" s="352"/>
      <c r="D179" s="352"/>
      <c r="E179" s="352"/>
      <c r="F179" s="352"/>
      <c r="G179" s="352"/>
      <c r="H179" s="352"/>
      <c r="I179" s="352"/>
      <c r="P179" s="354" t="s">
        <v>137</v>
      </c>
      <c r="Q179" s="355"/>
      <c r="R179" s="355"/>
      <c r="S179" s="355"/>
      <c r="T179" s="355"/>
      <c r="U179" s="355"/>
      <c r="V179" s="355"/>
      <c r="W179" s="356"/>
      <c r="X179" s="256"/>
      <c r="Y179" s="256"/>
      <c r="Z179" s="256"/>
    </row>
    <row r="180" spans="2:45" ht="19.5" customHeight="1" x14ac:dyDescent="0.2">
      <c r="B180" s="353"/>
      <c r="C180" s="353"/>
      <c r="D180" s="353"/>
      <c r="E180" s="353"/>
      <c r="F180" s="353"/>
      <c r="G180" s="353"/>
      <c r="H180" s="353"/>
      <c r="I180" s="353"/>
      <c r="O180" s="51"/>
      <c r="P180" s="357"/>
      <c r="Q180" s="358"/>
      <c r="R180" s="358"/>
      <c r="S180" s="358"/>
      <c r="T180" s="358"/>
      <c r="U180" s="358"/>
      <c r="V180" s="358"/>
      <c r="W180" s="359"/>
      <c r="X180" s="256"/>
      <c r="Y180" s="256"/>
      <c r="Z180" s="256"/>
    </row>
    <row r="181" spans="2:45" ht="19.5" customHeight="1" x14ac:dyDescent="0.2">
      <c r="B181" s="353"/>
      <c r="C181" s="353"/>
      <c r="D181" s="353"/>
      <c r="E181" s="353"/>
      <c r="F181" s="353"/>
      <c r="G181" s="353"/>
      <c r="H181" s="353"/>
      <c r="I181" s="353"/>
      <c r="P181" s="357"/>
      <c r="Q181" s="358"/>
      <c r="R181" s="358"/>
      <c r="S181" s="358"/>
      <c r="T181" s="358"/>
      <c r="U181" s="358"/>
      <c r="V181" s="358"/>
      <c r="W181" s="359"/>
      <c r="X181" s="256"/>
      <c r="Y181" s="256"/>
      <c r="Z181" s="256"/>
    </row>
    <row r="182" spans="2:45" ht="19.5" customHeight="1" x14ac:dyDescent="0.2">
      <c r="B182" s="349"/>
      <c r="C182" s="350"/>
      <c r="D182" s="350"/>
      <c r="E182" s="350"/>
      <c r="F182" s="350"/>
      <c r="G182" s="350"/>
      <c r="H182" s="350"/>
      <c r="I182" s="351"/>
      <c r="P182" s="357"/>
      <c r="Q182" s="358"/>
      <c r="R182" s="358"/>
      <c r="S182" s="358"/>
      <c r="T182" s="358"/>
      <c r="U182" s="358"/>
      <c r="V182" s="358"/>
      <c r="W182" s="359"/>
      <c r="X182" s="256"/>
      <c r="Y182" s="256"/>
      <c r="Z182" s="256"/>
    </row>
    <row r="183" spans="2:45" ht="19.5" customHeight="1" x14ac:dyDescent="0.2">
      <c r="B183" s="29"/>
      <c r="P183" s="37"/>
      <c r="Q183" s="37"/>
      <c r="R183" s="37"/>
      <c r="S183" s="37"/>
      <c r="T183" s="37"/>
      <c r="U183" s="37"/>
      <c r="X183" s="256"/>
      <c r="Y183" s="256"/>
      <c r="Z183" s="256"/>
    </row>
    <row r="184" spans="2:45" x14ac:dyDescent="0.2">
      <c r="P184" s="44"/>
      <c r="X184" s="256"/>
      <c r="Y184" s="256"/>
      <c r="Z184" s="256"/>
    </row>
    <row r="185" spans="2:45" ht="19.5" customHeight="1" x14ac:dyDescent="0.2">
      <c r="B185" s="29"/>
      <c r="H185" s="29"/>
      <c r="R185" s="34"/>
      <c r="U185" s="75"/>
      <c r="X185" s="256"/>
      <c r="Y185" s="256"/>
      <c r="Z185" s="256"/>
    </row>
    <row r="186" spans="2:45" ht="19.5" customHeight="1" x14ac:dyDescent="0.2">
      <c r="B186" s="29"/>
      <c r="H186" s="29"/>
      <c r="P186" s="412" t="s">
        <v>244</v>
      </c>
      <c r="Q186" s="413"/>
      <c r="R186" s="413"/>
      <c r="S186" s="413"/>
      <c r="T186" s="413"/>
      <c r="U186" s="413"/>
      <c r="V186" s="413"/>
      <c r="W186" s="414"/>
      <c r="X186" s="72"/>
      <c r="Y186" s="72"/>
      <c r="Z186" s="72"/>
      <c r="AA186" s="249"/>
      <c r="AB186" s="250"/>
    </row>
    <row r="187" spans="2:45" ht="21" customHeight="1" x14ac:dyDescent="0.2">
      <c r="M187" s="44"/>
      <c r="P187" s="415"/>
      <c r="Q187" s="416"/>
      <c r="R187" s="416"/>
      <c r="S187" s="416"/>
      <c r="T187" s="416"/>
      <c r="U187" s="416"/>
      <c r="V187" s="416"/>
      <c r="W187" s="417"/>
      <c r="X187" s="29"/>
      <c r="Y187" s="29"/>
      <c r="Z187" s="29"/>
      <c r="AA187" s="249"/>
      <c r="AB187" s="250"/>
      <c r="AJ187" s="29"/>
      <c r="AK187" s="29"/>
      <c r="AL187" s="29"/>
      <c r="AM187" s="29"/>
      <c r="AN187" s="29"/>
      <c r="AO187" s="29"/>
      <c r="AP187" s="29"/>
      <c r="AQ187" s="29"/>
      <c r="AR187" s="29"/>
      <c r="AS187" s="29"/>
    </row>
    <row r="188" spans="2:45" ht="51" customHeight="1" x14ac:dyDescent="0.2">
      <c r="B188" s="513" t="s">
        <v>429</v>
      </c>
      <c r="C188" s="514"/>
      <c r="D188" s="514"/>
      <c r="E188" s="514"/>
      <c r="F188" s="514"/>
      <c r="G188" s="514"/>
      <c r="H188" s="514"/>
      <c r="I188" s="515"/>
      <c r="P188" s="411" t="str">
        <f>"Leverantören intygar att avropssvaret är giltigt minst den tid som avropande organisation angett ovan. "&amp;CHAR(10)&amp;"("&amp;TEXT(D34,"ÅÅÅÅ-MM-DD")&amp;")"</f>
        <v>Leverantören intygar att avropssvaret är giltigt minst den tid som avropande organisation angett ovan. 
(1900-01-00)</v>
      </c>
      <c r="Q188" s="411"/>
      <c r="R188" s="411"/>
      <c r="S188" s="411"/>
      <c r="T188" s="411"/>
      <c r="U188" s="411"/>
      <c r="V188" s="411"/>
      <c r="W188" s="411"/>
      <c r="X188" s="29"/>
      <c r="Y188" s="29"/>
      <c r="Z188" s="29"/>
      <c r="AA188" s="249"/>
      <c r="AB188" s="250"/>
      <c r="AJ188" s="29"/>
      <c r="AK188" s="29"/>
      <c r="AL188" s="29"/>
      <c r="AM188" s="29"/>
      <c r="AN188" s="29"/>
      <c r="AO188" s="29"/>
      <c r="AP188" s="29"/>
      <c r="AQ188" s="29"/>
      <c r="AR188" s="29"/>
      <c r="AS188" s="29"/>
    </row>
    <row r="189" spans="2:45" ht="21" customHeight="1" x14ac:dyDescent="0.2">
      <c r="B189" s="76"/>
      <c r="P189" s="354" t="s">
        <v>38</v>
      </c>
      <c r="Q189" s="355"/>
      <c r="R189" s="355"/>
      <c r="S189" s="355"/>
      <c r="T189" s="355"/>
      <c r="U189" s="355"/>
      <c r="V189" s="355"/>
      <c r="W189" s="373"/>
      <c r="X189" s="29"/>
      <c r="Y189" s="29"/>
      <c r="Z189" s="29"/>
      <c r="AA189" s="249"/>
      <c r="AB189" s="250"/>
      <c r="AJ189" s="29"/>
      <c r="AK189" s="29"/>
      <c r="AL189" s="29"/>
      <c r="AM189" s="29"/>
      <c r="AN189" s="29"/>
      <c r="AO189" s="29"/>
      <c r="AP189" s="29"/>
      <c r="AQ189" s="29"/>
      <c r="AR189" s="29"/>
      <c r="AS189" s="29"/>
    </row>
    <row r="190" spans="2:45" ht="21.75" customHeight="1" x14ac:dyDescent="0.2">
      <c r="B190" s="32"/>
      <c r="C190" s="32"/>
      <c r="D190" s="32"/>
      <c r="E190" s="32"/>
      <c r="F190" s="32"/>
      <c r="G190" s="32"/>
      <c r="H190" s="32"/>
      <c r="I190" s="32"/>
      <c r="J190" s="32"/>
      <c r="K190" s="32"/>
      <c r="L190" s="32"/>
      <c r="M190" s="32"/>
      <c r="P190" s="357"/>
      <c r="Q190" s="358"/>
      <c r="R190" s="358"/>
      <c r="S190" s="358"/>
      <c r="T190" s="358"/>
      <c r="U190" s="358"/>
      <c r="V190" s="358"/>
      <c r="W190" s="359"/>
      <c r="X190" s="38"/>
      <c r="Y190" s="38"/>
      <c r="Z190" s="38"/>
      <c r="AA190" s="241" t="b">
        <f>IF(P190=0,TRUE,FALSE)</f>
        <v>1</v>
      </c>
      <c r="AH190" s="243" t="b">
        <f>OR(AA190:AG190)</f>
        <v>1</v>
      </c>
      <c r="AJ190" s="39"/>
    </row>
    <row r="191" spans="2:45" ht="7.5" customHeight="1" x14ac:dyDescent="0.2">
      <c r="B191" s="32"/>
      <c r="C191" s="32"/>
      <c r="D191" s="32"/>
      <c r="E191" s="32"/>
      <c r="F191" s="32"/>
      <c r="G191" s="32"/>
      <c r="H191" s="32"/>
      <c r="I191" s="32"/>
      <c r="J191" s="32"/>
      <c r="K191" s="32"/>
      <c r="L191" s="32"/>
      <c r="M191" s="32"/>
      <c r="P191" s="39"/>
      <c r="Q191" s="39"/>
      <c r="R191" s="39"/>
      <c r="S191" s="39"/>
      <c r="T191" s="39"/>
      <c r="X191" s="40"/>
      <c r="Y191" s="40"/>
      <c r="Z191" s="40"/>
      <c r="AB191" s="251"/>
      <c r="AC191" s="251"/>
      <c r="AD191" s="251"/>
      <c r="AE191" s="251"/>
      <c r="AF191" s="251"/>
      <c r="AG191" s="251"/>
      <c r="AH191" s="252"/>
      <c r="AJ191" s="39"/>
    </row>
    <row r="192" spans="2:45" ht="18" customHeight="1" x14ac:dyDescent="0.2">
      <c r="B192" s="32"/>
      <c r="C192" s="32"/>
      <c r="D192" s="32"/>
      <c r="E192" s="32"/>
      <c r="F192" s="32"/>
      <c r="G192" s="32"/>
      <c r="H192" s="32"/>
      <c r="I192" s="32"/>
      <c r="J192" s="32"/>
      <c r="K192" s="32"/>
      <c r="L192" s="32"/>
      <c r="M192" s="32"/>
      <c r="P192" s="408" t="s">
        <v>39</v>
      </c>
      <c r="Q192" s="409"/>
      <c r="R192" s="409"/>
      <c r="S192" s="409"/>
      <c r="T192" s="409"/>
      <c r="U192" s="409"/>
      <c r="V192" s="409"/>
      <c r="W192" s="410"/>
      <c r="X192" s="39"/>
      <c r="Y192" s="39"/>
      <c r="Z192" s="39"/>
      <c r="AB192" s="253"/>
      <c r="AC192" s="253"/>
      <c r="AD192" s="253"/>
      <c r="AE192" s="253"/>
      <c r="AF192" s="253"/>
      <c r="AG192" s="253"/>
      <c r="AH192" s="254"/>
      <c r="AJ192" s="39"/>
    </row>
    <row r="193" spans="2:36" ht="14.25" customHeight="1" x14ac:dyDescent="0.2">
      <c r="B193" s="45"/>
      <c r="C193" s="45"/>
      <c r="D193" s="45"/>
      <c r="P193" s="402"/>
      <c r="Q193" s="403"/>
      <c r="R193" s="403"/>
      <c r="S193" s="403"/>
      <c r="T193" s="403"/>
      <c r="U193" s="403"/>
      <c r="V193" s="403"/>
      <c r="W193" s="404"/>
      <c r="X193" s="38"/>
      <c r="Y193" s="38"/>
      <c r="Z193" s="38"/>
      <c r="AA193" s="241" t="b">
        <f>IF(P193=0,TRUE,FALSE)</f>
        <v>1</v>
      </c>
      <c r="AH193" s="243" t="b">
        <f>OR(AA193:AG193)</f>
        <v>1</v>
      </c>
      <c r="AJ193" s="39"/>
    </row>
    <row r="194" spans="2:36" ht="26.25" customHeight="1" x14ac:dyDescent="0.2">
      <c r="B194" s="45"/>
      <c r="C194" s="45"/>
      <c r="D194" s="45"/>
      <c r="F194" s="44"/>
      <c r="P194" s="405"/>
      <c r="Q194" s="406"/>
      <c r="R194" s="406"/>
      <c r="S194" s="406"/>
      <c r="T194" s="406"/>
      <c r="U194" s="406"/>
      <c r="V194" s="406"/>
      <c r="W194" s="407"/>
      <c r="X194" s="40"/>
      <c r="Y194" s="40"/>
      <c r="Z194" s="40"/>
      <c r="AB194" s="251"/>
      <c r="AC194" s="251"/>
      <c r="AD194" s="251"/>
      <c r="AE194" s="251"/>
      <c r="AF194" s="251"/>
      <c r="AG194" s="251"/>
      <c r="AH194" s="252"/>
      <c r="AI194" s="252"/>
      <c r="AJ194" s="39"/>
    </row>
    <row r="195" spans="2:36" ht="42.75" customHeight="1" x14ac:dyDescent="0.2">
      <c r="F195" s="44"/>
      <c r="R195" s="40"/>
      <c r="X195" s="40"/>
      <c r="Y195" s="40"/>
      <c r="Z195" s="40"/>
      <c r="AB195" s="253"/>
      <c r="AC195" s="253"/>
      <c r="AD195" s="253"/>
      <c r="AE195" s="253"/>
      <c r="AF195" s="253"/>
      <c r="AG195" s="253"/>
      <c r="AH195" s="254"/>
      <c r="AI195" s="254"/>
      <c r="AJ195" s="39"/>
    </row>
    <row r="196" spans="2:36" ht="31.5" customHeight="1" x14ac:dyDescent="0.2">
      <c r="T196" s="401" t="str">
        <f>IF(LarmStatus,"Minst ett av de obligatoriska kraven är inte ifyllda. Fel hittat på rad: "&amp;MATCH(TRUE,$AH:$AH,0),"")</f>
        <v>Minst ett av de obligatoriska kraven är inte ifyllda. Fel hittat på rad: 9</v>
      </c>
      <c r="U196" s="401"/>
      <c r="V196" s="401"/>
      <c r="W196" s="401"/>
      <c r="X196" s="44"/>
    </row>
    <row r="197" spans="2:36" ht="7.5" customHeight="1" x14ac:dyDescent="0.2">
      <c r="AB197" s="251"/>
      <c r="AC197" s="251"/>
      <c r="AD197" s="251"/>
      <c r="AE197" s="251"/>
      <c r="AF197" s="251"/>
      <c r="AG197" s="251"/>
    </row>
    <row r="198" spans="2:36" ht="7.5" customHeight="1" x14ac:dyDescent="0.2">
      <c r="AA198" s="255"/>
      <c r="AB198" s="251"/>
      <c r="AC198" s="251"/>
      <c r="AD198" s="251"/>
      <c r="AE198" s="251"/>
      <c r="AF198" s="251"/>
      <c r="AG198" s="251"/>
      <c r="AH198" s="252"/>
      <c r="AI198" s="252"/>
    </row>
    <row r="199" spans="2:36" ht="20.25" customHeight="1" x14ac:dyDescent="0.2"/>
    <row r="200" spans="2:36" ht="17.25" customHeight="1" x14ac:dyDescent="0.2"/>
    <row r="201" spans="2:36" ht="17.25" customHeight="1" x14ac:dyDescent="0.2"/>
    <row r="202" spans="2:36" ht="17.25" customHeight="1" x14ac:dyDescent="0.2"/>
    <row r="203" spans="2:36" ht="17.25" customHeight="1" x14ac:dyDescent="0.2"/>
    <row r="204" spans="2:36" ht="17.25" customHeight="1" x14ac:dyDescent="0.2"/>
    <row r="205" spans="2:36" ht="17.25" customHeight="1" x14ac:dyDescent="0.2"/>
    <row r="206" spans="2:36" ht="17.25" customHeight="1" x14ac:dyDescent="0.2"/>
  </sheetData>
  <sheetProtection algorithmName="SHA-512" hashValue="r+u+szCreaFNikzFJa74ZmLgcAjz+FPGY7Pfn6oF/beH/AvtwdHjaiHEd9QqtM+hCA+BOe4MfvWf+gYqw9Z3aw==" saltValue="EVzzijF+hgPuh4MsjD1TOg==" spinCount="100000" sheet="1" objects="1" scenarios="1" selectLockedCells="1"/>
  <dataConsolidate/>
  <mergeCells count="406">
    <mergeCell ref="C71:E71"/>
    <mergeCell ref="F71:J71"/>
    <mergeCell ref="P71:S71"/>
    <mergeCell ref="X71:Y71"/>
    <mergeCell ref="C72:E72"/>
    <mergeCell ref="F72:J72"/>
    <mergeCell ref="P72:S72"/>
    <mergeCell ref="X72:Y72"/>
    <mergeCell ref="C73:E73"/>
    <mergeCell ref="F73:J73"/>
    <mergeCell ref="P73:S73"/>
    <mergeCell ref="X73:Y73"/>
    <mergeCell ref="C68:E68"/>
    <mergeCell ref="F68:J68"/>
    <mergeCell ref="P68:S68"/>
    <mergeCell ref="X68:Y68"/>
    <mergeCell ref="C69:E69"/>
    <mergeCell ref="F69:J69"/>
    <mergeCell ref="P69:S69"/>
    <mergeCell ref="X69:Y69"/>
    <mergeCell ref="C70:E70"/>
    <mergeCell ref="F70:J70"/>
    <mergeCell ref="P70:S70"/>
    <mergeCell ref="X70:Y70"/>
    <mergeCell ref="B124:C124"/>
    <mergeCell ref="D124:G124"/>
    <mergeCell ref="B117:C117"/>
    <mergeCell ref="D117:G117"/>
    <mergeCell ref="B120:C120"/>
    <mergeCell ref="H124:N124"/>
    <mergeCell ref="B122:C122"/>
    <mergeCell ref="D105:G105"/>
    <mergeCell ref="D107:G107"/>
    <mergeCell ref="B108:C108"/>
    <mergeCell ref="D108:G108"/>
    <mergeCell ref="D106:G106"/>
    <mergeCell ref="B107:C107"/>
    <mergeCell ref="H120:N120"/>
    <mergeCell ref="D114:G114"/>
    <mergeCell ref="B111:C111"/>
    <mergeCell ref="B114:C114"/>
    <mergeCell ref="B123:C123"/>
    <mergeCell ref="B121:C121"/>
    <mergeCell ref="B110:C110"/>
    <mergeCell ref="B112:C112"/>
    <mergeCell ref="H114:N114"/>
    <mergeCell ref="H116:N116"/>
    <mergeCell ref="H112:N112"/>
    <mergeCell ref="B188:I188"/>
    <mergeCell ref="B146:I146"/>
    <mergeCell ref="B132:I132"/>
    <mergeCell ref="B133:I133"/>
    <mergeCell ref="B148:I148"/>
    <mergeCell ref="B151:I151"/>
    <mergeCell ref="B139:I139"/>
    <mergeCell ref="B138:I138"/>
    <mergeCell ref="B136:I136"/>
    <mergeCell ref="B166:I166"/>
    <mergeCell ref="B167:I176"/>
    <mergeCell ref="B150:I150"/>
    <mergeCell ref="B147:I147"/>
    <mergeCell ref="B181:I181"/>
    <mergeCell ref="J9:O9"/>
    <mergeCell ref="J10:O10"/>
    <mergeCell ref="X60:Y60"/>
    <mergeCell ref="X62:Y62"/>
    <mergeCell ref="H122:N122"/>
    <mergeCell ref="U91:W91"/>
    <mergeCell ref="X58:Y58"/>
    <mergeCell ref="E16:I16"/>
    <mergeCell ref="S16:W16"/>
    <mergeCell ref="X59:Y59"/>
    <mergeCell ref="X63:Y63"/>
    <mergeCell ref="Q116:X116"/>
    <mergeCell ref="Q117:X117"/>
    <mergeCell ref="Q118:X118"/>
    <mergeCell ref="Q120:X120"/>
    <mergeCell ref="Q111:X111"/>
    <mergeCell ref="Q112:X112"/>
    <mergeCell ref="Q113:X113"/>
    <mergeCell ref="B98:J98"/>
    <mergeCell ref="D104:G104"/>
    <mergeCell ref="L100:L103"/>
    <mergeCell ref="C79:E79"/>
    <mergeCell ref="C78:E78"/>
    <mergeCell ref="F78:J78"/>
    <mergeCell ref="H113:N113"/>
    <mergeCell ref="D119:G119"/>
    <mergeCell ref="D120:G120"/>
    <mergeCell ref="H107:N107"/>
    <mergeCell ref="H108:N108"/>
    <mergeCell ref="D116:G116"/>
    <mergeCell ref="D111:G111"/>
    <mergeCell ref="D112:G112"/>
    <mergeCell ref="D109:G109"/>
    <mergeCell ref="D115:G115"/>
    <mergeCell ref="D110:G110"/>
    <mergeCell ref="D118:G118"/>
    <mergeCell ref="C61:E61"/>
    <mergeCell ref="C63:E63"/>
    <mergeCell ref="H109:N109"/>
    <mergeCell ref="H110:N110"/>
    <mergeCell ref="Q109:X109"/>
    <mergeCell ref="Q110:X110"/>
    <mergeCell ref="X67:Y67"/>
    <mergeCell ref="X75:Y75"/>
    <mergeCell ref="X66:Y66"/>
    <mergeCell ref="Q105:X105"/>
    <mergeCell ref="Q106:X106"/>
    <mergeCell ref="Q107:X107"/>
    <mergeCell ref="Q108:X108"/>
    <mergeCell ref="H105:N105"/>
    <mergeCell ref="B103:E103"/>
    <mergeCell ref="H106:N106"/>
    <mergeCell ref="H104:N104"/>
    <mergeCell ref="B109:C109"/>
    <mergeCell ref="X65:Y65"/>
    <mergeCell ref="C67:E67"/>
    <mergeCell ref="X64:Y64"/>
    <mergeCell ref="C80:E80"/>
    <mergeCell ref="C81:E81"/>
    <mergeCell ref="C82:E82"/>
    <mergeCell ref="P45:Q45"/>
    <mergeCell ref="P46:T46"/>
    <mergeCell ref="C56:E56"/>
    <mergeCell ref="C60:E60"/>
    <mergeCell ref="C58:E58"/>
    <mergeCell ref="C54:E54"/>
    <mergeCell ref="C57:E57"/>
    <mergeCell ref="B45:F45"/>
    <mergeCell ref="C49:E49"/>
    <mergeCell ref="C52:E52"/>
    <mergeCell ref="C59:E59"/>
    <mergeCell ref="C51:E51"/>
    <mergeCell ref="P50:S50"/>
    <mergeCell ref="P51:S51"/>
    <mergeCell ref="P52:S52"/>
    <mergeCell ref="P53:S53"/>
    <mergeCell ref="F58:J58"/>
    <mergeCell ref="C50:E50"/>
    <mergeCell ref="F56:J56"/>
    <mergeCell ref="F57:J57"/>
    <mergeCell ref="B37:C37"/>
    <mergeCell ref="D37:E37"/>
    <mergeCell ref="B20:I25"/>
    <mergeCell ref="D36:E36"/>
    <mergeCell ref="G37:H37"/>
    <mergeCell ref="D33:E33"/>
    <mergeCell ref="B34:C34"/>
    <mergeCell ref="G36:H36"/>
    <mergeCell ref="D30:E30"/>
    <mergeCell ref="B28:I28"/>
    <mergeCell ref="G30:I30"/>
    <mergeCell ref="B30:C30"/>
    <mergeCell ref="P28:W28"/>
    <mergeCell ref="P15:S15"/>
    <mergeCell ref="T15:W15"/>
    <mergeCell ref="P27:W27"/>
    <mergeCell ref="P20:W24"/>
    <mergeCell ref="D34:E34"/>
    <mergeCell ref="G31:I31"/>
    <mergeCell ref="G33:H34"/>
    <mergeCell ref="I33:I34"/>
    <mergeCell ref="E15:I15"/>
    <mergeCell ref="B15:D15"/>
    <mergeCell ref="B16:D16"/>
    <mergeCell ref="B33:C33"/>
    <mergeCell ref="D31:E31"/>
    <mergeCell ref="H10:I10"/>
    <mergeCell ref="B14:D14"/>
    <mergeCell ref="H13:I13"/>
    <mergeCell ref="E13:G13"/>
    <mergeCell ref="P10:S10"/>
    <mergeCell ref="T10:W10"/>
    <mergeCell ref="P16:R16"/>
    <mergeCell ref="T14:W14"/>
    <mergeCell ref="E11:G11"/>
    <mergeCell ref="H11:I11"/>
    <mergeCell ref="E12:G12"/>
    <mergeCell ref="H12:I12"/>
    <mergeCell ref="B11:D11"/>
    <mergeCell ref="E14:I14"/>
    <mergeCell ref="P9:U9"/>
    <mergeCell ref="P12:S12"/>
    <mergeCell ref="B36:C36"/>
    <mergeCell ref="B31:C31"/>
    <mergeCell ref="B9:G9"/>
    <mergeCell ref="B46:F46"/>
    <mergeCell ref="H9:I9"/>
    <mergeCell ref="V9:W9"/>
    <mergeCell ref="B10:D10"/>
    <mergeCell ref="E10:G10"/>
    <mergeCell ref="E17:I17"/>
    <mergeCell ref="S17:W17"/>
    <mergeCell ref="P17:R17"/>
    <mergeCell ref="T13:U13"/>
    <mergeCell ref="P11:S11"/>
    <mergeCell ref="T12:U12"/>
    <mergeCell ref="V12:W12"/>
    <mergeCell ref="P13:S13"/>
    <mergeCell ref="B12:D12"/>
    <mergeCell ref="B13:D13"/>
    <mergeCell ref="T11:W11"/>
    <mergeCell ref="V13:W13"/>
    <mergeCell ref="P14:S14"/>
    <mergeCell ref="B17:D17"/>
    <mergeCell ref="B3:E3"/>
    <mergeCell ref="P3:R3"/>
    <mergeCell ref="T3:W3"/>
    <mergeCell ref="B4:I5"/>
    <mergeCell ref="P4:W5"/>
    <mergeCell ref="B8:G8"/>
    <mergeCell ref="H8:I8"/>
    <mergeCell ref="P8:U8"/>
    <mergeCell ref="V8:W8"/>
    <mergeCell ref="B6:I6"/>
    <mergeCell ref="B7:I7"/>
    <mergeCell ref="J6:O7"/>
    <mergeCell ref="J4:O4"/>
    <mergeCell ref="J5:O5"/>
    <mergeCell ref="J8:O8"/>
    <mergeCell ref="T196:W196"/>
    <mergeCell ref="P193:W194"/>
    <mergeCell ref="P190:W190"/>
    <mergeCell ref="P189:W189"/>
    <mergeCell ref="P192:W192"/>
    <mergeCell ref="P188:W188"/>
    <mergeCell ref="P136:S136"/>
    <mergeCell ref="P186:W187"/>
    <mergeCell ref="P146:S146"/>
    <mergeCell ref="P181:W181"/>
    <mergeCell ref="X54:Y54"/>
    <mergeCell ref="Q122:X122"/>
    <mergeCell ref="Q123:X123"/>
    <mergeCell ref="Q124:X124"/>
    <mergeCell ref="Q104:X104"/>
    <mergeCell ref="Q114:X114"/>
    <mergeCell ref="Q115:X115"/>
    <mergeCell ref="Q119:X119"/>
    <mergeCell ref="Q121:X121"/>
    <mergeCell ref="X55:Y55"/>
    <mergeCell ref="P54:S54"/>
    <mergeCell ref="P55:S55"/>
    <mergeCell ref="P56:S56"/>
    <mergeCell ref="P57:S57"/>
    <mergeCell ref="P58:S58"/>
    <mergeCell ref="P59:S59"/>
    <mergeCell ref="P60:S60"/>
    <mergeCell ref="P61:S61"/>
    <mergeCell ref="P62:S62"/>
    <mergeCell ref="P63:S63"/>
    <mergeCell ref="P64:S64"/>
    <mergeCell ref="P65:S65"/>
    <mergeCell ref="P66:S66"/>
    <mergeCell ref="P67:S67"/>
    <mergeCell ref="C66:E66"/>
    <mergeCell ref="C53:E53"/>
    <mergeCell ref="C55:E55"/>
    <mergeCell ref="C65:E65"/>
    <mergeCell ref="C64:E64"/>
    <mergeCell ref="C62:E62"/>
    <mergeCell ref="F49:J49"/>
    <mergeCell ref="X47:Y47"/>
    <mergeCell ref="X48:Y48"/>
    <mergeCell ref="C48:E48"/>
    <mergeCell ref="C47:E47"/>
    <mergeCell ref="F47:J47"/>
    <mergeCell ref="F48:J48"/>
    <mergeCell ref="P47:S47"/>
    <mergeCell ref="P48:S48"/>
    <mergeCell ref="X51:Y51"/>
    <mergeCell ref="X52:Y52"/>
    <mergeCell ref="X49:Y49"/>
    <mergeCell ref="X50:Y50"/>
    <mergeCell ref="X57:Y57"/>
    <mergeCell ref="X56:Y56"/>
    <mergeCell ref="X61:Y61"/>
    <mergeCell ref="X53:Y53"/>
    <mergeCell ref="P49:S49"/>
    <mergeCell ref="B130:I130"/>
    <mergeCell ref="B127:F127"/>
    <mergeCell ref="B99:J100"/>
    <mergeCell ref="B102:F102"/>
    <mergeCell ref="B105:C105"/>
    <mergeCell ref="B116:C116"/>
    <mergeCell ref="B106:C106"/>
    <mergeCell ref="D121:G121"/>
    <mergeCell ref="B119:C119"/>
    <mergeCell ref="B118:C118"/>
    <mergeCell ref="B113:C113"/>
    <mergeCell ref="D113:G113"/>
    <mergeCell ref="B115:C115"/>
    <mergeCell ref="B104:C104"/>
    <mergeCell ref="D122:G122"/>
    <mergeCell ref="H123:N123"/>
    <mergeCell ref="H115:N115"/>
    <mergeCell ref="H117:N117"/>
    <mergeCell ref="H118:N118"/>
    <mergeCell ref="H119:N119"/>
    <mergeCell ref="H121:N121"/>
    <mergeCell ref="D123:G123"/>
    <mergeCell ref="M100:N102"/>
    <mergeCell ref="H111:N111"/>
    <mergeCell ref="B131:I131"/>
    <mergeCell ref="B154:I154"/>
    <mergeCell ref="P154:S154"/>
    <mergeCell ref="B137:I137"/>
    <mergeCell ref="P179:W179"/>
    <mergeCell ref="P182:W182"/>
    <mergeCell ref="B182:I182"/>
    <mergeCell ref="B149:I149"/>
    <mergeCell ref="B180:I180"/>
    <mergeCell ref="B179:I179"/>
    <mergeCell ref="B160:I160"/>
    <mergeCell ref="B161:I163"/>
    <mergeCell ref="B165:F165"/>
    <mergeCell ref="B155:I155"/>
    <mergeCell ref="B156:I156"/>
    <mergeCell ref="B157:I157"/>
    <mergeCell ref="B142:I142"/>
    <mergeCell ref="P142:S142"/>
    <mergeCell ref="B143:I143"/>
    <mergeCell ref="P180:W180"/>
    <mergeCell ref="B128:I128"/>
    <mergeCell ref="P130:S130"/>
    <mergeCell ref="P87:V87"/>
    <mergeCell ref="P88:V88"/>
    <mergeCell ref="B39:I39"/>
    <mergeCell ref="B40:I40"/>
    <mergeCell ref="B42:I42"/>
    <mergeCell ref="B43:I43"/>
    <mergeCell ref="B77:N77"/>
    <mergeCell ref="F59:J59"/>
    <mergeCell ref="F60:J60"/>
    <mergeCell ref="F61:J61"/>
    <mergeCell ref="F62:J62"/>
    <mergeCell ref="F63:J63"/>
    <mergeCell ref="F64:J64"/>
    <mergeCell ref="F65:J65"/>
    <mergeCell ref="F66:J66"/>
    <mergeCell ref="F67:J67"/>
    <mergeCell ref="F50:J50"/>
    <mergeCell ref="F51:J51"/>
    <mergeCell ref="F52:J52"/>
    <mergeCell ref="F53:J53"/>
    <mergeCell ref="F54:J54"/>
    <mergeCell ref="F55:J55"/>
    <mergeCell ref="C88:E88"/>
    <mergeCell ref="C89:E89"/>
    <mergeCell ref="C90:E90"/>
    <mergeCell ref="F79:J79"/>
    <mergeCell ref="F80:J80"/>
    <mergeCell ref="F81:J81"/>
    <mergeCell ref="F82:J82"/>
    <mergeCell ref="F83:J83"/>
    <mergeCell ref="F84:J84"/>
    <mergeCell ref="F85:J85"/>
    <mergeCell ref="F86:J86"/>
    <mergeCell ref="F87:J87"/>
    <mergeCell ref="F88:J88"/>
    <mergeCell ref="F89:J89"/>
    <mergeCell ref="F90:J90"/>
    <mergeCell ref="C83:E83"/>
    <mergeCell ref="C84:E84"/>
    <mergeCell ref="C85:E85"/>
    <mergeCell ref="C86:E86"/>
    <mergeCell ref="C87:E87"/>
    <mergeCell ref="X78:Y78"/>
    <mergeCell ref="X79:Y79"/>
    <mergeCell ref="X97:Y97"/>
    <mergeCell ref="X80:Y80"/>
    <mergeCell ref="X81:Y81"/>
    <mergeCell ref="X82:Y82"/>
    <mergeCell ref="X83:Y83"/>
    <mergeCell ref="X84:Y84"/>
    <mergeCell ref="X85:Y85"/>
    <mergeCell ref="X86:Y86"/>
    <mergeCell ref="X87:Y87"/>
    <mergeCell ref="X88:Y88"/>
    <mergeCell ref="X89:Y89"/>
    <mergeCell ref="X90:Y90"/>
    <mergeCell ref="X92:Y92"/>
    <mergeCell ref="P89:V89"/>
    <mergeCell ref="P90:V90"/>
    <mergeCell ref="K87:L87"/>
    <mergeCell ref="K88:L88"/>
    <mergeCell ref="K89:L89"/>
    <mergeCell ref="K90:L90"/>
    <mergeCell ref="K78:L78"/>
    <mergeCell ref="K79:L79"/>
    <mergeCell ref="K80:L80"/>
    <mergeCell ref="K81:L81"/>
    <mergeCell ref="K82:L82"/>
    <mergeCell ref="K83:L83"/>
    <mergeCell ref="K84:L84"/>
    <mergeCell ref="K85:L85"/>
    <mergeCell ref="K86:L86"/>
    <mergeCell ref="P78:V78"/>
    <mergeCell ref="P79:V79"/>
    <mergeCell ref="P80:V80"/>
    <mergeCell ref="P81:V81"/>
    <mergeCell ref="P82:V82"/>
    <mergeCell ref="P83:V83"/>
    <mergeCell ref="P84:V84"/>
    <mergeCell ref="P85:V85"/>
    <mergeCell ref="P86:V86"/>
  </mergeCells>
  <phoneticPr fontId="0" type="noConversion"/>
  <conditionalFormatting sqref="A1:Z999">
    <cfRule type="expression" dxfId="48" priority="1" stopIfTrue="1">
      <formula>$A$1=FALSE()</formula>
    </cfRule>
  </conditionalFormatting>
  <conditionalFormatting sqref="K48:K73">
    <cfRule type="expression" dxfId="47" priority="17">
      <formula>INDEX(Bokningssystem,MATCH($C48,ResOpt,0))</formula>
    </cfRule>
  </conditionalFormatting>
  <conditionalFormatting sqref="M79:M90">
    <cfRule type="expression" dxfId="46" priority="4">
      <formula>AND(FIND("Ange 1",$K79)&gt;0,$M79&gt;1)</formula>
    </cfRule>
  </conditionalFormatting>
  <conditionalFormatting sqref="N48:N73">
    <cfRule type="expression" dxfId="45" priority="15">
      <formula>$A48=FALSE()</formula>
    </cfRule>
  </conditionalFormatting>
  <conditionalFormatting sqref="N79:N90">
    <cfRule type="expression" dxfId="44" priority="9">
      <formula>$C79=""</formula>
    </cfRule>
  </conditionalFormatting>
  <conditionalFormatting sqref="N94">
    <cfRule type="expression" dxfId="43" priority="6">
      <formula>$D94=ValOpt</formula>
    </cfRule>
  </conditionalFormatting>
  <conditionalFormatting sqref="P48:P73 T48:W73">
    <cfRule type="expression" dxfId="42" priority="19">
      <formula>$C48="Välj Vara/Tjänst"</formula>
    </cfRule>
  </conditionalFormatting>
  <conditionalFormatting sqref="P79:P90">
    <cfRule type="expression" dxfId="41" priority="8">
      <formula>$C79="Välj Vara/Tjänst"</formula>
    </cfRule>
  </conditionalFormatting>
  <conditionalFormatting sqref="P105:X124">
    <cfRule type="expression" dxfId="40" priority="18">
      <formula>$B105="Välj Vara/Tjänst"</formula>
    </cfRule>
  </conditionalFormatting>
  <conditionalFormatting sqref="T3 T196">
    <cfRule type="expression" dxfId="39" priority="21">
      <formula>LarmStatus</formula>
    </cfRule>
  </conditionalFormatting>
  <conditionalFormatting sqref="W79:W90">
    <cfRule type="expression" dxfId="38" priority="3">
      <formula>$C79="Välj Vara/Tjänst"</formula>
    </cfRule>
  </conditionalFormatting>
  <dataValidations xWindow="179" yWindow="422" count="23">
    <dataValidation type="list" allowBlank="1" showInputMessage="1" showErrorMessage="1" sqref="T130 T142 Q185 T136 T146 T154 P105:P124 P17" xr:uid="{00000000-0002-0000-0000-000000000000}">
      <formula1>"Ja,Nej,"</formula1>
    </dataValidation>
    <dataValidation allowBlank="1" showErrorMessage="1" sqref="B41:I41" xr:uid="{00000000-0002-0000-0000-000003000000}"/>
    <dataValidation type="decimal" allowBlank="1" showInputMessage="1" showErrorMessage="1" error="Talet måste vara mellan 0 och 100" sqref="D44:E44" xr:uid="{00000000-0002-0000-0000-000004000000}">
      <formula1>0</formula1>
      <formula2>100</formula2>
    </dataValidation>
    <dataValidation type="list" allowBlank="1" showInputMessage="1" showErrorMessage="1" sqref="F44" xr:uid="{00000000-0002-0000-0000-000005000000}">
      <formula1>"Mån,År"</formula1>
    </dataValidation>
    <dataValidation type="date" errorStyle="information" allowBlank="1" showInputMessage="1" showErrorMessage="1" errorTitle="Fel" error="Ange datum i datumformatet ÅÅÅÅ-MM-DD och får inte vara tidigare än 2012-01-01 eller senare än 2016-01-01_x000a_Alternativt texten &quot;Ej tillämpligt&quot;_x000a_" promptTitle="Datum" prompt="Datum i datumformatet ÅÅÅÅ-MM-DD alternativt texten &quot;Ej tillämpligt&quot;_x000a_" sqref="B44:C44" xr:uid="{00000000-0002-0000-0000-000006000000}">
      <formula1>40544</formula1>
      <formula2>72686</formula2>
    </dataValidation>
    <dataValidation type="date" errorStyle="information" allowBlank="1" showInputMessage="1" showErrorMessage="1" errorTitle="Fel" error="Fel datumformat._x000a_Ange datum i datumformatet ÅÅÅÅ-MM-DD Alternativt texten &quot;Ej tillämpligt&quot;_x000a_" promptTitle="Datum" prompt="Datum i datumformatet ÅÅÅÅ-MM-DD_x000a_Som tumregel vid komplexa avrop kan det anses rimligt med minst 14 arbetsdagars svarstid och vid mindre komplexa avrop är motsvarande svarstid sju arbetsdagar." sqref="B38" xr:uid="{00000000-0002-0000-0000-000009000000}">
      <formula1>40817</formula1>
      <formula2>42308</formula2>
    </dataValidation>
    <dataValidation type="date" errorStyle="information" allowBlank="1" showInputMessage="1" showErrorMessage="1" errorTitle="Fel" error="Ange datum i datumformatet ÅÅÅÅ-MM-DD" promptTitle="Datum" prompt="Datum i datumformatet ÅÅÅÅ-MM-DD" sqref="D38" xr:uid="{00000000-0002-0000-0000-00000A000000}">
      <formula1>40817</formula1>
      <formula2>42308</formula2>
    </dataValidation>
    <dataValidation type="list" allowBlank="1" showInputMessage="1" showErrorMessage="1" sqref="B43:I43" xr:uid="{00000000-0002-0000-0000-00000C000000}">
      <formula1>ResVarTja</formula1>
    </dataValidation>
    <dataValidation type="list" allowBlank="1" showInputMessage="1" showErrorMessage="1" error="Välj ett alternativ från listan" sqref="C48:E73" xr:uid="{00000000-0002-0000-0000-00000D000000}">
      <formula1>ResOpt</formula1>
    </dataValidation>
    <dataValidation type="list" showInputMessage="1" showErrorMessage="1" sqref="B105:C124" xr:uid="{00000000-0002-0000-0000-00000F000000}">
      <formula1>TblSpecTjnstr</formula1>
    </dataValidation>
    <dataValidation type="list" allowBlank="1" showInputMessage="1" showErrorMessage="1" sqref="B40" xr:uid="{00000000-0002-0000-0000-000010000000}">
      <formula1>TblDelområde</formula1>
    </dataValidation>
    <dataValidation type="list" allowBlank="1" showInputMessage="1" showErrorMessage="1" sqref="D105:G124" xr:uid="{6D81E239-B949-4049-8769-DD570D3FFBEB}">
      <formula1>INDIRECT(A105)</formula1>
    </dataValidation>
    <dataValidation type="date" allowBlank="1" showInputMessage="1" showErrorMessage="1" errorTitle="Felaktigt datumformat" error="Ange ett datum i formatet ÅÅÅÅ-MM-DD" promptTitle="Datum" prompt="Datum i datumformatet ÅÅÅÅ-MM-DD" sqref="B31:E31 B34:E34" xr:uid="{3EA5BF91-AF00-4329-BBF2-D898318E8042}">
      <formula1>43831</formula1>
      <formula2>73050</formula2>
    </dataValidation>
    <dataValidation type="date" allowBlank="1" showInputMessage="1" showErrorMessage="1" errorTitle="Felaktigt datumformat" error="Ange ett datum i formatet ÅÅÅÅ-MM-DD" promptTitle="Datum" prompt="Datum i datumformatet ÅÅÅÅ-MM-DD_x000a_" sqref="G37:H37 B37:E37" xr:uid="{E0AEA82A-6C1A-4689-9E12-E44942344756}">
      <formula1>43831</formula1>
      <formula2>73050</formula2>
    </dataValidation>
    <dataValidation type="list" allowBlank="1" showInputMessage="1" showErrorMessage="1" error="Välj ett alternativ från listan" sqref="C79:E90" xr:uid="{0F20E88F-856E-4130-8C62-7BC61CD4454D}">
      <formula1>Tilläggstjänster</formula1>
    </dataValidation>
    <dataValidation type="whole" allowBlank="1" showInputMessage="1" showErrorMessage="1" error="Ange ett heltal_x000a_" sqref="M79:M90" xr:uid="{A9B504F3-E75D-4E30-9C59-9CE5F8B85542}">
      <formula1>0</formula1>
      <formula2>9999999</formula2>
    </dataValidation>
    <dataValidation type="list" allowBlank="1" showInputMessage="1" showErrorMessage="1" sqref="N79:N90" xr:uid="{15019237-0BAD-4760-9203-4BFAB512B677}">
      <formula1>IF($C79="Se fritext",TblEnhet,TblTom)</formula1>
    </dataValidation>
    <dataValidation type="whole" allowBlank="1" showInputMessage="1" showErrorMessage="1" error="Ange ett heltal" sqref="M48:N73" xr:uid="{193049F8-6BFD-46D8-BF54-63D77098C7BA}">
      <formula1>0</formula1>
      <formula2>999999</formula2>
    </dataValidation>
    <dataValidation type="list" allowBlank="1" showInputMessage="1" showErrorMessage="1" error="Välj ett alternativ från listan" sqref="B143:I143" xr:uid="{543B3094-B91E-4E70-BCE7-B264936BCD2D}">
      <formula1>TblFaktAlt</formula1>
    </dataValidation>
    <dataValidation type="list" allowBlank="1" showInputMessage="1" showErrorMessage="1" sqref="K48:K73" xr:uid="{0E17AD09-7B39-479F-8DEF-D8AC1CB58C5A}">
      <formula1>IF(INDEX(Bokningssystem,MATCH($C48,ResOpt,0)),TblTom,TblInomUtanför)</formula1>
    </dataValidation>
    <dataValidation type="list" allowBlank="1" showInputMessage="1" showErrorMessage="1" error="Ange ja eller nej" sqref="N94" xr:uid="{27DEC1AA-7BF7-4FEC-9E36-B542B8CC3571}">
      <formula1>"Ja,Nej"</formula1>
    </dataValidation>
    <dataValidation type="list" allowBlank="1" showInputMessage="1" showErrorMessage="1" error="Ange ja eller nej" sqref="I33:I34" xr:uid="{FAE92A19-4A8A-45C1-9064-1147AF804544}">
      <formula1>",Ja,Nej"</formula1>
    </dataValidation>
    <dataValidation type="decimal" allowBlank="1" showInputMessage="1" showErrorMessage="1" error="Ange ett tal" sqref="T48:T73 V48:V73" xr:uid="{4961DE49-3656-4776-804D-496588C9DB6B}">
      <formula1>0</formula1>
      <formula2>999999</formula2>
    </dataValidation>
  </dataValidations>
  <pageMargins left="0.31496062992125984" right="0.31496062992125984" top="0.39370078740157483" bottom="0.39370078740157483" header="0.51181102362204722" footer="0.19685039370078741"/>
  <pageSetup paperSize="9" scale="80" fitToWidth="0" fitToHeight="0" pageOrder="overThenDown" orientation="landscape" r:id="rId1"/>
  <headerFooter alignWithMargins="0">
    <oddFooter>&amp;R&amp;P (&amp;N)</oddFooter>
  </headerFooter>
  <colBreaks count="1" manualBreakCount="1">
    <brk id="15" max="1048575" man="1"/>
  </colBreaks>
  <ignoredErrors>
    <ignoredError sqref="G31"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F90502-04A3-42C8-B6CB-6D105E128B46}">
  <sheetPr codeName="Sheet5"/>
  <dimension ref="A1:AT256"/>
  <sheetViews>
    <sheetView showGridLines="0" zoomScale="85" zoomScaleNormal="85" workbookViewId="0">
      <selection activeCell="B9" sqref="B9:G9"/>
    </sheetView>
  </sheetViews>
  <sheetFormatPr defaultColWidth="9.140625" defaultRowHeight="12.75" x14ac:dyDescent="0.2"/>
  <cols>
    <col min="1" max="1" width="5.140625" style="174" bestFit="1" customWidth="1"/>
    <col min="2" max="10" width="10.28515625" style="28" customWidth="1"/>
    <col min="11" max="11" width="11.85546875" style="28" customWidth="1"/>
    <col min="12" max="12" width="15.28515625" style="28" customWidth="1"/>
    <col min="13" max="13" width="15.7109375" style="28" customWidth="1"/>
    <col min="14" max="14" width="14.28515625" style="28" customWidth="1"/>
    <col min="15" max="15" width="11.7109375" style="28" customWidth="1"/>
    <col min="16" max="18" width="19.140625" style="28" customWidth="1"/>
    <col min="19" max="19" width="10.28515625" style="28" customWidth="1"/>
    <col min="20" max="20" width="10.5703125" style="28" customWidth="1"/>
    <col min="21" max="21" width="9.5703125" style="28" customWidth="1"/>
    <col min="22" max="22" width="11.28515625" style="28" bestFit="1" customWidth="1"/>
    <col min="23" max="23" width="11.28515625" style="28" customWidth="1"/>
    <col min="24" max="25" width="8.7109375" style="28" customWidth="1"/>
    <col min="26" max="26" width="8.5703125" style="28" customWidth="1"/>
    <col min="27" max="27" width="8.7109375" style="241" hidden="1" customWidth="1"/>
    <col min="28" max="33" width="8.7109375" style="242" hidden="1" customWidth="1"/>
    <col min="34" max="35" width="8.7109375" style="243" hidden="1" customWidth="1"/>
    <col min="36" max="37" width="7.7109375" style="28" customWidth="1"/>
    <col min="38" max="39" width="8.7109375" style="28" customWidth="1"/>
    <col min="40" max="40" width="7.7109375" style="28" customWidth="1"/>
    <col min="41" max="43" width="9.140625" style="28" customWidth="1"/>
    <col min="44" max="44" width="10.42578125" style="28" customWidth="1"/>
    <col min="45" max="50" width="9.140625" style="28" customWidth="1"/>
    <col min="51" max="16384" width="9.140625" style="28"/>
  </cols>
  <sheetData>
    <row r="1" spans="1:46" x14ac:dyDescent="0.2">
      <c r="A1" s="174" t="b">
        <f>OR(INDEX(Admin!$S$3:$S$9,MATCH(B1,Admin!$Q$3:$Q$9,0)),AdminMode)</f>
        <v>0</v>
      </c>
      <c r="B1" s="174" t="s">
        <v>282</v>
      </c>
      <c r="AI1" s="243" t="b">
        <f>OR(AH:AH)</f>
        <v>1</v>
      </c>
    </row>
    <row r="2" spans="1:46" x14ac:dyDescent="0.2">
      <c r="G2" s="29"/>
      <c r="J2" s="44"/>
      <c r="M2" s="51"/>
      <c r="O2" s="25" t="str">
        <f>"Avrop nr: "&amp;B15</f>
        <v xml:space="preserve">Avrop nr: </v>
      </c>
      <c r="W2" s="25" t="str">
        <f>"Avrop nr: "&amp;B15</f>
        <v xml:space="preserve">Avrop nr: </v>
      </c>
      <c r="AJ2" s="54"/>
      <c r="AK2" s="54"/>
      <c r="AL2" s="54"/>
      <c r="AM2" s="54"/>
      <c r="AN2" s="54"/>
      <c r="AO2" s="54"/>
      <c r="AP2" s="54"/>
      <c r="AQ2" s="54"/>
      <c r="AR2" s="54"/>
      <c r="AS2" s="54"/>
      <c r="AT2" s="54"/>
    </row>
    <row r="3" spans="1:46" ht="26.25" customHeight="1" x14ac:dyDescent="0.2">
      <c r="B3" s="418" t="s">
        <v>73</v>
      </c>
      <c r="C3" s="418"/>
      <c r="D3" s="419"/>
      <c r="E3" s="419"/>
      <c r="P3" s="418" t="s">
        <v>74</v>
      </c>
      <c r="Q3" s="420"/>
      <c r="R3" s="419"/>
      <c r="T3" s="401" t="str">
        <f>IF(LarmStatus,"Minst ett av de obligatoriska kraven är inte ifyllda. Fel hittat på rad: "&amp;MATCH(TRUE,$AH:$AH,0),"")</f>
        <v>Minst ett av de obligatoriska kraven är inte ifyllda. Fel hittat på rad: 9</v>
      </c>
      <c r="U3" s="401"/>
      <c r="V3" s="401"/>
      <c r="W3" s="401"/>
      <c r="X3" s="29"/>
      <c r="Y3" s="29"/>
      <c r="Z3" s="29"/>
      <c r="AD3" s="244"/>
    </row>
    <row r="4" spans="1:46" ht="32.25" customHeight="1" x14ac:dyDescent="0.35">
      <c r="B4" s="421" t="s">
        <v>122</v>
      </c>
      <c r="C4" s="422"/>
      <c r="D4" s="422"/>
      <c r="E4" s="422"/>
      <c r="F4" s="422"/>
      <c r="G4" s="422"/>
      <c r="H4" s="422"/>
      <c r="I4" s="422"/>
      <c r="J4" s="438" t="s">
        <v>237</v>
      </c>
      <c r="K4" s="439"/>
      <c r="L4" s="439"/>
      <c r="M4" s="439"/>
      <c r="N4" s="439"/>
      <c r="O4" s="440"/>
      <c r="P4" s="425" t="s">
        <v>265</v>
      </c>
      <c r="Q4" s="425"/>
      <c r="R4" s="425"/>
      <c r="S4" s="425"/>
      <c r="T4" s="425"/>
      <c r="U4" s="425"/>
      <c r="V4" s="425"/>
      <c r="W4" s="426"/>
      <c r="Z4" s="30"/>
    </row>
    <row r="5" spans="1:46" ht="63" customHeight="1" x14ac:dyDescent="0.2">
      <c r="B5" s="423"/>
      <c r="C5" s="424"/>
      <c r="D5" s="424"/>
      <c r="E5" s="424"/>
      <c r="F5" s="424"/>
      <c r="G5" s="424"/>
      <c r="H5" s="424"/>
      <c r="I5" s="424"/>
      <c r="J5" s="441" t="str">
        <f>Ramavtalsområde</f>
        <v>Resebyråtjänster</v>
      </c>
      <c r="K5" s="442"/>
      <c r="L5" s="442"/>
      <c r="M5" s="442"/>
      <c r="N5" s="442"/>
      <c r="O5" s="443"/>
      <c r="P5" s="427"/>
      <c r="Q5" s="427"/>
      <c r="R5" s="427"/>
      <c r="S5" s="427"/>
      <c r="T5" s="427"/>
      <c r="U5" s="427"/>
      <c r="V5" s="427"/>
      <c r="W5" s="428"/>
      <c r="AC5" s="244"/>
      <c r="AD5" s="244"/>
      <c r="AE5" s="244"/>
      <c r="AF5" s="244"/>
    </row>
    <row r="6" spans="1:46" ht="26.25" customHeight="1" x14ac:dyDescent="0.2">
      <c r="B6" s="433" t="s">
        <v>159</v>
      </c>
      <c r="C6" s="433"/>
      <c r="D6" s="433"/>
      <c r="E6" s="433"/>
      <c r="F6" s="433"/>
      <c r="G6" s="433"/>
      <c r="H6" s="433"/>
      <c r="I6" s="433"/>
      <c r="J6" s="435" t="s">
        <v>248</v>
      </c>
      <c r="K6" s="436"/>
      <c r="L6" s="436"/>
      <c r="M6" s="436"/>
      <c r="N6" s="436"/>
      <c r="O6" s="437"/>
      <c r="P6" s="29"/>
      <c r="Q6" s="5"/>
      <c r="R6" s="5"/>
      <c r="S6" s="5"/>
      <c r="T6" s="5"/>
      <c r="U6" s="5"/>
      <c r="V6" s="5"/>
      <c r="W6" s="5"/>
      <c r="AC6" s="244"/>
      <c r="AD6" s="244"/>
      <c r="AE6" s="244"/>
      <c r="AF6" s="244"/>
    </row>
    <row r="7" spans="1:46" ht="18" customHeight="1" x14ac:dyDescent="0.2">
      <c r="B7" s="434" t="s">
        <v>72</v>
      </c>
      <c r="C7" s="434"/>
      <c r="D7" s="434"/>
      <c r="E7" s="434"/>
      <c r="F7" s="434"/>
      <c r="G7" s="434"/>
      <c r="H7" s="434"/>
      <c r="I7" s="434"/>
      <c r="J7" s="435"/>
      <c r="K7" s="436"/>
      <c r="L7" s="436"/>
      <c r="M7" s="436"/>
      <c r="N7" s="436"/>
      <c r="O7" s="437"/>
      <c r="P7" s="31" t="s">
        <v>29</v>
      </c>
      <c r="Q7" s="5"/>
      <c r="R7" s="5"/>
      <c r="S7" s="5"/>
      <c r="T7" s="5"/>
      <c r="U7" s="5"/>
      <c r="V7" s="5"/>
      <c r="W7" s="5"/>
      <c r="AC7" s="244"/>
      <c r="AD7" s="244"/>
      <c r="AE7" s="244"/>
      <c r="AF7" s="244"/>
    </row>
    <row r="8" spans="1:46" ht="27.75" customHeight="1" x14ac:dyDescent="0.2">
      <c r="B8" s="429" t="s">
        <v>6</v>
      </c>
      <c r="C8" s="430"/>
      <c r="D8" s="430"/>
      <c r="E8" s="430"/>
      <c r="F8" s="430"/>
      <c r="G8" s="430"/>
      <c r="H8" s="429" t="s">
        <v>31</v>
      </c>
      <c r="I8" s="431"/>
      <c r="J8" s="444" t="str">
        <f>Diarienummer</f>
        <v>23.5-4179-2024</v>
      </c>
      <c r="K8" s="445"/>
      <c r="L8" s="445"/>
      <c r="M8" s="445"/>
      <c r="N8" s="445"/>
      <c r="O8" s="446"/>
      <c r="P8" s="432" t="s">
        <v>30</v>
      </c>
      <c r="Q8" s="432"/>
      <c r="R8" s="432"/>
      <c r="S8" s="432"/>
      <c r="T8" s="432"/>
      <c r="U8" s="432"/>
      <c r="V8" s="432" t="s">
        <v>31</v>
      </c>
      <c r="W8" s="432"/>
      <c r="AC8" s="244"/>
      <c r="AD8" s="244"/>
      <c r="AE8" s="244"/>
      <c r="AF8" s="244"/>
    </row>
    <row r="9" spans="1:46" ht="19.5" customHeight="1" x14ac:dyDescent="0.2">
      <c r="B9" s="451"/>
      <c r="C9" s="452"/>
      <c r="D9" s="452"/>
      <c r="E9" s="452"/>
      <c r="F9" s="452"/>
      <c r="G9" s="452"/>
      <c r="H9" s="451"/>
      <c r="I9" s="454"/>
      <c r="J9" s="501" t="s">
        <v>251</v>
      </c>
      <c r="K9" s="502"/>
      <c r="L9" s="502"/>
      <c r="M9" s="502"/>
      <c r="N9" s="502"/>
      <c r="O9" s="503"/>
      <c r="P9" s="447"/>
      <c r="Q9" s="447"/>
      <c r="R9" s="447"/>
      <c r="S9" s="447"/>
      <c r="T9" s="447"/>
      <c r="U9" s="447"/>
      <c r="V9" s="455"/>
      <c r="W9" s="455"/>
      <c r="AA9" s="241" t="b">
        <f>IF(P9="",TRUE,FALSE)</f>
        <v>1</v>
      </c>
      <c r="AB9" s="242" t="b">
        <f>IF(V9="",TRUE,FALSE)</f>
        <v>1</v>
      </c>
      <c r="AC9" s="244"/>
      <c r="AD9" s="244"/>
      <c r="AE9" s="244"/>
      <c r="AF9" s="244"/>
      <c r="AH9" s="243" t="b">
        <f>OR(AA9:AG9)</f>
        <v>1</v>
      </c>
    </row>
    <row r="10" spans="1:46" s="32" customFormat="1" ht="27.75" customHeight="1" x14ac:dyDescent="0.2">
      <c r="A10" s="175"/>
      <c r="B10" s="456" t="s">
        <v>7</v>
      </c>
      <c r="C10" s="456"/>
      <c r="D10" s="456"/>
      <c r="E10" s="456" t="s">
        <v>5</v>
      </c>
      <c r="F10" s="456"/>
      <c r="G10" s="456"/>
      <c r="H10" s="456" t="s">
        <v>56</v>
      </c>
      <c r="I10" s="456"/>
      <c r="J10" s="504" t="str">
        <f>"Version "&amp;CurrentVersion</f>
        <v>Version 1.3</v>
      </c>
      <c r="K10" s="505"/>
      <c r="L10" s="505"/>
      <c r="M10" s="505"/>
      <c r="N10" s="505"/>
      <c r="O10" s="506"/>
      <c r="P10" s="432" t="s">
        <v>1</v>
      </c>
      <c r="Q10" s="432"/>
      <c r="R10" s="432"/>
      <c r="S10" s="432"/>
      <c r="T10" s="432" t="s">
        <v>3</v>
      </c>
      <c r="U10" s="432"/>
      <c r="V10" s="432"/>
      <c r="W10" s="432"/>
      <c r="AA10" s="245"/>
      <c r="AB10" s="242"/>
      <c r="AC10" s="244"/>
      <c r="AD10" s="244"/>
      <c r="AE10" s="244"/>
      <c r="AF10" s="244"/>
      <c r="AG10" s="244"/>
      <c r="AH10" s="243"/>
      <c r="AI10" s="243"/>
    </row>
    <row r="11" spans="1:46" ht="19.5" customHeight="1" x14ac:dyDescent="0.2">
      <c r="B11" s="464"/>
      <c r="C11" s="464"/>
      <c r="D11" s="464"/>
      <c r="E11" s="464"/>
      <c r="F11" s="464"/>
      <c r="G11" s="464"/>
      <c r="H11" s="464"/>
      <c r="I11" s="464"/>
      <c r="P11" s="455"/>
      <c r="Q11" s="455"/>
      <c r="R11" s="455"/>
      <c r="S11" s="455"/>
      <c r="T11" s="455"/>
      <c r="U11" s="455"/>
      <c r="V11" s="455"/>
      <c r="W11" s="455"/>
      <c r="AA11" s="241" t="b">
        <f>IF(P11="",TRUE,FALSE)</f>
        <v>1</v>
      </c>
      <c r="AB11" s="242" t="b">
        <f>IF(T11="",TRUE,FALSE)</f>
        <v>1</v>
      </c>
      <c r="AC11" s="244"/>
      <c r="AD11" s="244"/>
      <c r="AE11" s="244"/>
      <c r="AF11" s="244"/>
      <c r="AH11" s="243" t="b">
        <f>OR(AA11:AG11)</f>
        <v>1</v>
      </c>
    </row>
    <row r="12" spans="1:46" ht="27.75" customHeight="1" x14ac:dyDescent="0.2">
      <c r="B12" s="456" t="s">
        <v>55</v>
      </c>
      <c r="C12" s="456"/>
      <c r="D12" s="456"/>
      <c r="E12" s="456" t="s">
        <v>1</v>
      </c>
      <c r="F12" s="456"/>
      <c r="G12" s="456"/>
      <c r="H12" s="456" t="s">
        <v>2</v>
      </c>
      <c r="I12" s="456"/>
      <c r="P12" s="432" t="s">
        <v>7</v>
      </c>
      <c r="Q12" s="432"/>
      <c r="R12" s="432"/>
      <c r="S12" s="412"/>
      <c r="T12" s="432" t="s">
        <v>5</v>
      </c>
      <c r="U12" s="432"/>
      <c r="V12" s="432" t="s">
        <v>56</v>
      </c>
      <c r="W12" s="432"/>
      <c r="AC12" s="244"/>
      <c r="AD12" s="244"/>
      <c r="AE12" s="244"/>
      <c r="AF12" s="244"/>
    </row>
    <row r="13" spans="1:46" ht="19.5" customHeight="1" x14ac:dyDescent="0.2">
      <c r="B13" s="464"/>
      <c r="C13" s="464"/>
      <c r="D13" s="464"/>
      <c r="E13" s="464"/>
      <c r="F13" s="464"/>
      <c r="G13" s="464"/>
      <c r="H13" s="464"/>
      <c r="I13" s="464"/>
      <c r="P13" s="455"/>
      <c r="Q13" s="455"/>
      <c r="R13" s="455"/>
      <c r="S13" s="461"/>
      <c r="T13" s="455"/>
      <c r="U13" s="455"/>
      <c r="V13" s="455"/>
      <c r="W13" s="455"/>
      <c r="AA13" s="241" t="b">
        <f>IF(P13="",TRUE,FALSE)</f>
        <v>1</v>
      </c>
      <c r="AB13" s="242" t="b">
        <f>IF(T13="",TRUE,FALSE)</f>
        <v>1</v>
      </c>
      <c r="AC13" s="242" t="b">
        <f>IF(V13="",TRUE,FALSE)</f>
        <v>1</v>
      </c>
      <c r="AD13" s="244"/>
      <c r="AE13" s="244"/>
      <c r="AF13" s="244"/>
      <c r="AH13" s="243" t="b">
        <f>OR(AA13:AG13)</f>
        <v>1</v>
      </c>
    </row>
    <row r="14" spans="1:46" ht="27.75" customHeight="1" x14ac:dyDescent="0.2">
      <c r="B14" s="456" t="s">
        <v>135</v>
      </c>
      <c r="C14" s="456"/>
      <c r="D14" s="456"/>
      <c r="E14" s="429" t="s">
        <v>3</v>
      </c>
      <c r="F14" s="430"/>
      <c r="G14" s="430"/>
      <c r="H14" s="430"/>
      <c r="I14" s="431"/>
      <c r="P14" s="412" t="s">
        <v>2</v>
      </c>
      <c r="Q14" s="413"/>
      <c r="R14" s="413"/>
      <c r="S14" s="413"/>
      <c r="T14" s="412" t="s">
        <v>32</v>
      </c>
      <c r="U14" s="413"/>
      <c r="V14" s="413"/>
      <c r="W14" s="465"/>
      <c r="AC14" s="244"/>
      <c r="AD14" s="244"/>
      <c r="AE14" s="244"/>
      <c r="AF14" s="244"/>
    </row>
    <row r="15" spans="1:46" ht="19.5" customHeight="1" x14ac:dyDescent="0.2">
      <c r="B15" s="464"/>
      <c r="C15" s="464"/>
      <c r="D15" s="464"/>
      <c r="E15" s="451" t="s">
        <v>0</v>
      </c>
      <c r="F15" s="452"/>
      <c r="G15" s="452"/>
      <c r="H15" s="452"/>
      <c r="I15" s="454"/>
      <c r="P15" s="469"/>
      <c r="Q15" s="470"/>
      <c r="R15" s="470"/>
      <c r="S15" s="470"/>
      <c r="T15" s="469"/>
      <c r="U15" s="470"/>
      <c r="V15" s="470"/>
      <c r="W15" s="471"/>
      <c r="AA15" s="241" t="b">
        <f>IF(P15="",TRUE,FALSE)</f>
        <v>1</v>
      </c>
      <c r="AB15" s="242" t="b">
        <f>IF(T15="",TRUE,FALSE)</f>
        <v>1</v>
      </c>
      <c r="AC15" s="244"/>
      <c r="AD15" s="244"/>
      <c r="AE15" s="244"/>
      <c r="AF15" s="244"/>
      <c r="AH15" s="243" t="b">
        <f>OR(AA15:AG15)</f>
        <v>1</v>
      </c>
    </row>
    <row r="16" spans="1:46" ht="27.75" customHeight="1" x14ac:dyDescent="0.2">
      <c r="B16" s="456" t="s">
        <v>406</v>
      </c>
      <c r="C16" s="456"/>
      <c r="D16" s="456"/>
      <c r="E16" s="430"/>
      <c r="F16" s="430"/>
      <c r="G16" s="430"/>
      <c r="H16" s="430"/>
      <c r="I16" s="430"/>
      <c r="J16" s="44"/>
      <c r="P16" s="412" t="s">
        <v>33</v>
      </c>
      <c r="Q16" s="413"/>
      <c r="R16" s="465"/>
      <c r="S16" s="412" t="s">
        <v>247</v>
      </c>
      <c r="T16" s="413"/>
      <c r="U16" s="413"/>
      <c r="V16" s="413"/>
      <c r="W16" s="465"/>
      <c r="AC16" s="244"/>
      <c r="AD16" s="244"/>
      <c r="AE16" s="244"/>
      <c r="AF16" s="244"/>
    </row>
    <row r="17" spans="2:34" ht="19.5" customHeight="1" x14ac:dyDescent="0.2">
      <c r="B17" s="464"/>
      <c r="C17" s="464"/>
      <c r="D17" s="464"/>
      <c r="E17" s="457" t="s">
        <v>0</v>
      </c>
      <c r="F17" s="457"/>
      <c r="G17" s="457"/>
      <c r="H17" s="457"/>
      <c r="I17" s="457"/>
      <c r="P17" s="461"/>
      <c r="Q17" s="462"/>
      <c r="R17" s="463"/>
      <c r="S17" s="458"/>
      <c r="T17" s="459"/>
      <c r="U17" s="459"/>
      <c r="V17" s="459"/>
      <c r="W17" s="460"/>
      <c r="AA17" s="241" t="b">
        <f>IF(OR(P17="Ja",P17="Nej"),FALSE,TRUE)</f>
        <v>1</v>
      </c>
      <c r="AB17" s="244" t="b">
        <f>AND(P17="Nej",S17="")</f>
        <v>0</v>
      </c>
      <c r="AC17" s="244"/>
      <c r="AD17" s="244"/>
      <c r="AE17" s="244"/>
      <c r="AF17" s="244"/>
      <c r="AH17" s="243" t="b">
        <f>OR(AA17:AG17)</f>
        <v>1</v>
      </c>
    </row>
    <row r="18" spans="2:34" ht="19.5" customHeight="1" x14ac:dyDescent="0.2">
      <c r="B18" s="209"/>
      <c r="C18" s="209"/>
      <c r="D18" s="209"/>
      <c r="E18" s="294"/>
      <c r="F18" s="294"/>
      <c r="G18" s="294"/>
      <c r="H18" s="294"/>
      <c r="I18" s="294"/>
      <c r="P18" s="295"/>
      <c r="Q18" s="295"/>
      <c r="R18" s="295"/>
      <c r="S18" s="297"/>
      <c r="T18" s="297"/>
      <c r="U18" s="297"/>
      <c r="V18" s="297"/>
      <c r="W18" s="297"/>
      <c r="AC18" s="244"/>
      <c r="AD18" s="244"/>
      <c r="AE18" s="244"/>
      <c r="AF18" s="244"/>
    </row>
    <row r="19" spans="2:34" ht="17.25" customHeight="1" x14ac:dyDescent="0.2">
      <c r="B19" s="29" t="s">
        <v>233</v>
      </c>
      <c r="P19" s="29" t="s">
        <v>234</v>
      </c>
      <c r="AC19" s="244"/>
      <c r="AD19" s="244"/>
      <c r="AE19" s="244"/>
      <c r="AF19" s="244"/>
    </row>
    <row r="20" spans="2:34" ht="12.75" customHeight="1" x14ac:dyDescent="0.2">
      <c r="B20" s="475" t="s">
        <v>263</v>
      </c>
      <c r="C20" s="476"/>
      <c r="D20" s="476"/>
      <c r="E20" s="476"/>
      <c r="F20" s="476"/>
      <c r="G20" s="476"/>
      <c r="H20" s="476"/>
      <c r="I20" s="477"/>
      <c r="P20" s="475" t="s">
        <v>264</v>
      </c>
      <c r="Q20" s="476"/>
      <c r="R20" s="476"/>
      <c r="S20" s="476"/>
      <c r="T20" s="476"/>
      <c r="U20" s="476"/>
      <c r="V20" s="476"/>
      <c r="W20" s="477"/>
      <c r="AC20" s="244"/>
      <c r="AD20" s="244"/>
      <c r="AE20" s="244"/>
      <c r="AF20" s="244"/>
    </row>
    <row r="21" spans="2:34" ht="12.75" customHeight="1" x14ac:dyDescent="0.2">
      <c r="B21" s="478"/>
      <c r="C21" s="388"/>
      <c r="D21" s="388"/>
      <c r="E21" s="388"/>
      <c r="F21" s="388"/>
      <c r="G21" s="388"/>
      <c r="H21" s="388"/>
      <c r="I21" s="479"/>
      <c r="P21" s="478"/>
      <c r="Q21" s="388"/>
      <c r="R21" s="388"/>
      <c r="S21" s="388"/>
      <c r="T21" s="388"/>
      <c r="U21" s="388"/>
      <c r="V21" s="388"/>
      <c r="W21" s="479"/>
      <c r="AC21" s="244"/>
      <c r="AD21" s="244"/>
      <c r="AE21" s="244"/>
      <c r="AF21" s="244"/>
    </row>
    <row r="22" spans="2:34" ht="12.75" customHeight="1" x14ac:dyDescent="0.2">
      <c r="B22" s="478"/>
      <c r="C22" s="388"/>
      <c r="D22" s="388"/>
      <c r="E22" s="388"/>
      <c r="F22" s="388"/>
      <c r="G22" s="388"/>
      <c r="H22" s="388"/>
      <c r="I22" s="479"/>
      <c r="P22" s="478"/>
      <c r="Q22" s="388"/>
      <c r="R22" s="388"/>
      <c r="S22" s="388"/>
      <c r="T22" s="388"/>
      <c r="U22" s="388"/>
      <c r="V22" s="388"/>
      <c r="W22" s="479"/>
      <c r="AC22" s="244"/>
      <c r="AD22" s="244"/>
      <c r="AE22" s="244"/>
      <c r="AF22" s="244"/>
    </row>
    <row r="23" spans="2:34" ht="12.75" customHeight="1" x14ac:dyDescent="0.2">
      <c r="B23" s="478"/>
      <c r="C23" s="388"/>
      <c r="D23" s="388"/>
      <c r="E23" s="388"/>
      <c r="F23" s="388"/>
      <c r="G23" s="388"/>
      <c r="H23" s="388"/>
      <c r="I23" s="479"/>
      <c r="P23" s="478"/>
      <c r="Q23" s="388"/>
      <c r="R23" s="388"/>
      <c r="S23" s="388"/>
      <c r="T23" s="388"/>
      <c r="U23" s="388"/>
      <c r="V23" s="388"/>
      <c r="W23" s="479"/>
      <c r="AC23" s="244"/>
      <c r="AD23" s="244"/>
      <c r="AE23" s="244"/>
      <c r="AF23" s="244"/>
    </row>
    <row r="24" spans="2:34" ht="54.4" customHeight="1" x14ac:dyDescent="0.2">
      <c r="B24" s="478"/>
      <c r="C24" s="388"/>
      <c r="D24" s="388"/>
      <c r="E24" s="388"/>
      <c r="F24" s="388"/>
      <c r="G24" s="388"/>
      <c r="H24" s="388"/>
      <c r="I24" s="479"/>
      <c r="P24" s="480"/>
      <c r="Q24" s="481"/>
      <c r="R24" s="481"/>
      <c r="S24" s="481"/>
      <c r="T24" s="481"/>
      <c r="U24" s="481"/>
      <c r="V24" s="481"/>
      <c r="W24" s="482"/>
      <c r="AC24" s="244"/>
      <c r="AD24" s="244"/>
      <c r="AE24" s="244"/>
      <c r="AF24" s="244"/>
    </row>
    <row r="25" spans="2:34" ht="43.15" customHeight="1" x14ac:dyDescent="0.2">
      <c r="B25" s="480"/>
      <c r="C25" s="481"/>
      <c r="D25" s="481"/>
      <c r="E25" s="481"/>
      <c r="F25" s="481"/>
      <c r="G25" s="481"/>
      <c r="H25" s="481"/>
      <c r="I25" s="482"/>
      <c r="AC25" s="244"/>
      <c r="AD25" s="244"/>
      <c r="AE25" s="244"/>
      <c r="AF25" s="244"/>
    </row>
    <row r="26" spans="2:34" ht="17.25" customHeight="1" x14ac:dyDescent="0.2">
      <c r="B26" s="60"/>
      <c r="C26" s="41"/>
      <c r="D26" s="41"/>
      <c r="E26" s="41"/>
      <c r="F26" s="41"/>
      <c r="G26" s="41"/>
      <c r="H26" s="41"/>
      <c r="P26" s="29" t="s">
        <v>249</v>
      </c>
    </row>
    <row r="27" spans="2:34" ht="55.5" customHeight="1" x14ac:dyDescent="0.2">
      <c r="B27" s="48" t="s">
        <v>229</v>
      </c>
      <c r="P27" s="472" t="s">
        <v>250</v>
      </c>
      <c r="Q27" s="473"/>
      <c r="R27" s="473"/>
      <c r="S27" s="473"/>
      <c r="T27" s="473"/>
      <c r="U27" s="473"/>
      <c r="V27" s="473"/>
      <c r="W27" s="474"/>
      <c r="AC27" s="244"/>
      <c r="AD27" s="244"/>
      <c r="AE27" s="244"/>
      <c r="AF27" s="244"/>
    </row>
    <row r="28" spans="2:34" ht="115.5" customHeight="1" x14ac:dyDescent="0.2">
      <c r="B28" s="484"/>
      <c r="C28" s="492"/>
      <c r="D28" s="492"/>
      <c r="E28" s="492"/>
      <c r="F28" s="492"/>
      <c r="G28" s="492"/>
      <c r="H28" s="492"/>
      <c r="I28" s="492"/>
      <c r="P28" s="466"/>
      <c r="Q28" s="467"/>
      <c r="R28" s="467"/>
      <c r="S28" s="467"/>
      <c r="T28" s="467"/>
      <c r="U28" s="467"/>
      <c r="V28" s="467"/>
      <c r="W28" s="468"/>
      <c r="AC28" s="244"/>
      <c r="AD28" s="244"/>
      <c r="AE28" s="244"/>
      <c r="AF28" s="244"/>
    </row>
    <row r="29" spans="2:34" ht="17.25" customHeight="1" x14ac:dyDescent="0.2">
      <c r="B29" s="60"/>
      <c r="C29" s="41"/>
      <c r="D29" s="41"/>
      <c r="E29" s="41"/>
      <c r="F29" s="41"/>
      <c r="G29" s="41"/>
      <c r="H29" s="41"/>
    </row>
    <row r="30" spans="2:34" ht="27.75" customHeight="1" x14ac:dyDescent="0.2">
      <c r="B30" s="448" t="s">
        <v>240</v>
      </c>
      <c r="C30" s="448"/>
      <c r="D30" s="448" t="s">
        <v>241</v>
      </c>
      <c r="E30" s="448"/>
      <c r="G30" s="352" t="s">
        <v>110</v>
      </c>
      <c r="H30" s="352"/>
      <c r="I30" s="352"/>
    </row>
    <row r="31" spans="2:34" ht="19.5" customHeight="1" x14ac:dyDescent="0.2">
      <c r="B31" s="449"/>
      <c r="C31" s="450"/>
      <c r="D31" s="491"/>
      <c r="E31" s="491"/>
      <c r="G31" s="484" t="str">
        <f>E15</f>
        <v>     </v>
      </c>
      <c r="H31" s="484"/>
      <c r="I31" s="484"/>
    </row>
    <row r="32" spans="2:34" ht="12.75" customHeight="1" x14ac:dyDescent="0.2"/>
    <row r="33" spans="1:43" ht="27.75" customHeight="1" x14ac:dyDescent="0.2">
      <c r="B33" s="448" t="s">
        <v>50</v>
      </c>
      <c r="C33" s="448"/>
      <c r="D33" s="448" t="s">
        <v>51</v>
      </c>
      <c r="E33" s="448"/>
      <c r="G33" s="485" t="s">
        <v>258</v>
      </c>
      <c r="H33" s="486"/>
      <c r="I33" s="489"/>
    </row>
    <row r="34" spans="1:43" ht="19.5" customHeight="1" x14ac:dyDescent="0.2">
      <c r="B34" s="449"/>
      <c r="C34" s="450"/>
      <c r="D34" s="483"/>
      <c r="E34" s="483"/>
      <c r="G34" s="487"/>
      <c r="H34" s="488"/>
      <c r="I34" s="490"/>
      <c r="P34" s="61"/>
      <c r="Q34" s="61"/>
      <c r="R34" s="61"/>
    </row>
    <row r="35" spans="1:43" ht="12.75" customHeight="1" x14ac:dyDescent="0.2">
      <c r="F35" s="44"/>
    </row>
    <row r="36" spans="1:43" ht="27.75" customHeight="1" x14ac:dyDescent="0.2">
      <c r="B36" s="448" t="s">
        <v>242</v>
      </c>
      <c r="C36" s="448"/>
      <c r="D36" s="448" t="s">
        <v>243</v>
      </c>
      <c r="E36" s="448"/>
      <c r="G36" s="448" t="s">
        <v>308</v>
      </c>
      <c r="H36" s="448"/>
    </row>
    <row r="37" spans="1:43" ht="19.5" customHeight="1" x14ac:dyDescent="0.2">
      <c r="B37" s="449"/>
      <c r="C37" s="450"/>
      <c r="D37" s="449"/>
      <c r="E37" s="450"/>
      <c r="G37" s="449"/>
      <c r="H37" s="450"/>
      <c r="P37" s="61"/>
      <c r="Q37" s="61"/>
      <c r="R37" s="61"/>
    </row>
    <row r="38" spans="1:43" ht="12.75" customHeight="1" x14ac:dyDescent="0.2"/>
    <row r="39" spans="1:43" ht="26.25" hidden="1" customHeight="1" x14ac:dyDescent="0.2">
      <c r="B39" s="354" t="s">
        <v>227</v>
      </c>
      <c r="C39" s="355"/>
      <c r="D39" s="355"/>
      <c r="E39" s="355"/>
      <c r="F39" s="355"/>
      <c r="G39" s="355"/>
      <c r="H39" s="355"/>
      <c r="I39" s="355"/>
      <c r="J39" s="355"/>
      <c r="K39" s="355"/>
      <c r="L39" s="186"/>
      <c r="M39" s="187"/>
      <c r="N39" s="187"/>
    </row>
    <row r="40" spans="1:43" ht="26.25" hidden="1" customHeight="1" x14ac:dyDescent="0.2">
      <c r="B40" s="541" t="s">
        <v>198</v>
      </c>
      <c r="C40" s="542"/>
      <c r="D40" s="542"/>
      <c r="E40" s="542"/>
      <c r="F40" s="542"/>
      <c r="G40" s="542"/>
      <c r="H40" s="542"/>
      <c r="I40" s="542"/>
      <c r="J40" s="542"/>
      <c r="K40" s="542"/>
      <c r="L40" s="188"/>
      <c r="M40" s="189"/>
      <c r="N40" s="189"/>
    </row>
    <row r="41" spans="1:43" ht="12.75" hidden="1" customHeight="1" x14ac:dyDescent="0.2">
      <c r="B41" s="38"/>
      <c r="C41" s="38"/>
      <c r="D41" s="38"/>
      <c r="E41" s="38"/>
      <c r="F41" s="38"/>
      <c r="G41" s="38"/>
      <c r="H41" s="38"/>
      <c r="I41" s="38"/>
      <c r="J41" s="38"/>
      <c r="K41" s="78"/>
    </row>
    <row r="42" spans="1:43" ht="27.75" hidden="1" customHeight="1" x14ac:dyDescent="0.2">
      <c r="B42" s="543" t="s">
        <v>228</v>
      </c>
      <c r="C42" s="544"/>
      <c r="D42" s="544"/>
      <c r="E42" s="544"/>
      <c r="F42" s="544"/>
      <c r="G42" s="544"/>
      <c r="H42" s="544"/>
      <c r="I42" s="544"/>
      <c r="J42" s="544"/>
      <c r="K42" s="544"/>
      <c r="L42" s="216"/>
      <c r="M42" s="217"/>
      <c r="N42" s="217"/>
    </row>
    <row r="43" spans="1:43" ht="25.5" hidden="1" customHeight="1" x14ac:dyDescent="0.2">
      <c r="B43" s="541" t="s">
        <v>303</v>
      </c>
      <c r="C43" s="542"/>
      <c r="D43" s="542"/>
      <c r="E43" s="542"/>
      <c r="F43" s="542"/>
      <c r="G43" s="542"/>
      <c r="H43" s="542"/>
      <c r="I43" s="542"/>
      <c r="J43" s="542"/>
      <c r="K43" s="542"/>
      <c r="L43" s="218"/>
      <c r="M43" s="219"/>
      <c r="N43" s="219"/>
      <c r="P43" s="214"/>
      <c r="Q43" s="214"/>
      <c r="R43" s="214"/>
      <c r="V43" s="44"/>
    </row>
    <row r="44" spans="1:43" ht="12.75" customHeight="1" x14ac:dyDescent="0.2">
      <c r="B44" s="220"/>
      <c r="C44" s="220"/>
      <c r="D44" s="221"/>
      <c r="E44" s="221"/>
      <c r="F44" s="221"/>
      <c r="L44" s="32"/>
      <c r="M44" s="32"/>
      <c r="N44" s="32"/>
    </row>
    <row r="45" spans="1:43" ht="18" x14ac:dyDescent="0.2">
      <c r="B45" s="371" t="s">
        <v>213</v>
      </c>
      <c r="C45" s="371"/>
      <c r="D45" s="371"/>
      <c r="E45" s="371"/>
      <c r="F45" s="371"/>
      <c r="I45" s="44"/>
      <c r="M45" s="32"/>
      <c r="N45" s="32"/>
      <c r="P45" s="493" t="s">
        <v>52</v>
      </c>
      <c r="Q45" s="493"/>
      <c r="X45" s="222"/>
      <c r="Y45" s="33"/>
      <c r="Z45" s="33"/>
    </row>
    <row r="46" spans="1:43" x14ac:dyDescent="0.2">
      <c r="B46" s="453"/>
      <c r="C46" s="453"/>
      <c r="D46" s="453"/>
      <c r="E46" s="453"/>
      <c r="F46" s="453"/>
      <c r="G46" s="58"/>
      <c r="I46" s="223" t="s">
        <v>172</v>
      </c>
      <c r="P46" s="453"/>
      <c r="Q46" s="453"/>
      <c r="R46" s="453"/>
      <c r="S46" s="453"/>
      <c r="T46" s="453"/>
    </row>
    <row r="47" spans="1:43" ht="51" customHeight="1" x14ac:dyDescent="0.2">
      <c r="B47" s="263" t="s">
        <v>216</v>
      </c>
      <c r="C47" s="392" t="s">
        <v>214</v>
      </c>
      <c r="D47" s="392"/>
      <c r="E47" s="392"/>
      <c r="F47" s="393" t="s">
        <v>390</v>
      </c>
      <c r="G47" s="394"/>
      <c r="H47" s="394"/>
      <c r="I47" s="394"/>
      <c r="J47" s="395"/>
      <c r="K47" s="264" t="s">
        <v>402</v>
      </c>
      <c r="L47" s="268" t="s">
        <v>354</v>
      </c>
      <c r="M47" s="265" t="s">
        <v>312</v>
      </c>
      <c r="N47" s="265" t="s">
        <v>313</v>
      </c>
      <c r="P47" s="319" t="s">
        <v>215</v>
      </c>
      <c r="Q47" s="320"/>
      <c r="R47" s="320"/>
      <c r="S47" s="321"/>
      <c r="T47" s="266" t="s">
        <v>353</v>
      </c>
      <c r="U47" s="267" t="s">
        <v>350</v>
      </c>
      <c r="V47" s="266" t="s">
        <v>352</v>
      </c>
      <c r="W47" s="267" t="s">
        <v>351</v>
      </c>
      <c r="X47" s="389" t="s">
        <v>230</v>
      </c>
      <c r="Y47" s="390"/>
    </row>
    <row r="48" spans="1:43" ht="43.5" customHeight="1" x14ac:dyDescent="0.2">
      <c r="A48" s="174" t="b">
        <f t="shared" ref="A48:A73" si="0">INDEX(Självbokning,MATCH($C48,ResOpt,0))</f>
        <v>1</v>
      </c>
      <c r="B48" s="228" t="s">
        <v>100</v>
      </c>
      <c r="C48" s="330" t="s">
        <v>348</v>
      </c>
      <c r="D48" s="331"/>
      <c r="E48" s="332"/>
      <c r="F48" s="346"/>
      <c r="G48" s="347"/>
      <c r="H48" s="347"/>
      <c r="I48" s="347"/>
      <c r="J48" s="348"/>
      <c r="K48" s="262"/>
      <c r="L48" s="272" t="str">
        <f t="shared" ref="L48:L73" si="1">IF(C48="Välj Tjänst","",INDEX(ArvodePer,MATCH(C48,ResOpt,0)))</f>
        <v/>
      </c>
      <c r="M48" s="224"/>
      <c r="N48" s="225"/>
      <c r="P48" s="312"/>
      <c r="Q48" s="313"/>
      <c r="R48" s="313"/>
      <c r="S48" s="314"/>
      <c r="T48" s="273"/>
      <c r="U48" s="274">
        <f>IFERROR(T48*M48,"")</f>
        <v>0</v>
      </c>
      <c r="V48" s="273"/>
      <c r="W48" s="274">
        <f>IFERROR(V48*N48,"")</f>
        <v>0</v>
      </c>
      <c r="X48" s="391">
        <f>IFERROR(U48+W48,"")</f>
        <v>0</v>
      </c>
      <c r="Y48" s="325"/>
      <c r="Z48" s="240"/>
      <c r="AB48" s="242" t="b">
        <f t="shared" ref="AB48:AB73" si="2">AND(AND(LEFT(C48,4)&lt;&gt;"Välj",C48&lt;&gt;""),X48=0)</f>
        <v>0</v>
      </c>
      <c r="AC48" s="242" t="b">
        <f>IF(M48=0,FALSE(),T48=0)</f>
        <v>0</v>
      </c>
      <c r="AD48" s="242" t="b">
        <f>IF(N48=0,FALSE(),V48=0)</f>
        <v>0</v>
      </c>
      <c r="AH48" s="243" t="b">
        <f>OR(AA48:AG48)</f>
        <v>0</v>
      </c>
      <c r="AJ48" s="229"/>
      <c r="AK48" s="229"/>
      <c r="AL48" s="229"/>
      <c r="AM48" s="229"/>
      <c r="AN48" s="229"/>
      <c r="AO48" s="229"/>
      <c r="AP48" s="229"/>
      <c r="AQ48" s="229"/>
    </row>
    <row r="49" spans="1:34" ht="42.75" customHeight="1" x14ac:dyDescent="0.2">
      <c r="A49" s="174" t="b">
        <f t="shared" si="0"/>
        <v>1</v>
      </c>
      <c r="B49" s="228" t="s">
        <v>101</v>
      </c>
      <c r="C49" s="330" t="s">
        <v>348</v>
      </c>
      <c r="D49" s="331"/>
      <c r="E49" s="332"/>
      <c r="F49" s="346"/>
      <c r="G49" s="347"/>
      <c r="H49" s="347"/>
      <c r="I49" s="347"/>
      <c r="J49" s="348"/>
      <c r="K49" s="262"/>
      <c r="L49" s="272" t="str">
        <f t="shared" si="1"/>
        <v/>
      </c>
      <c r="M49" s="224"/>
      <c r="N49" s="225"/>
      <c r="P49" s="312"/>
      <c r="Q49" s="313"/>
      <c r="R49" s="313"/>
      <c r="S49" s="314"/>
      <c r="T49" s="273"/>
      <c r="U49" s="274">
        <f t="shared" ref="U49:U73" si="3">IFERROR(T49*M49,"")</f>
        <v>0</v>
      </c>
      <c r="V49" s="273"/>
      <c r="W49" s="274">
        <f t="shared" ref="W49:W73" si="4">IFERROR(V49*N49,"")</f>
        <v>0</v>
      </c>
      <c r="X49" s="391">
        <f t="shared" ref="X49:X73" si="5">IFERROR(U49+W49,"")</f>
        <v>0</v>
      </c>
      <c r="Y49" s="325"/>
      <c r="AB49" s="242" t="b">
        <f t="shared" si="2"/>
        <v>0</v>
      </c>
      <c r="AC49" s="242" t="b">
        <f t="shared" ref="AC49:AC73" si="6">IF(M49=0,FALSE(),T49=0)</f>
        <v>0</v>
      </c>
      <c r="AD49" s="242" t="b">
        <f t="shared" ref="AD49:AD73" si="7">IF(N49=0,FALSE(),V49=0)</f>
        <v>0</v>
      </c>
      <c r="AH49" s="243" t="b">
        <f t="shared" ref="AH49:AH66" si="8">OR(AA49:AG49)</f>
        <v>0</v>
      </c>
    </row>
    <row r="50" spans="1:34" ht="42.75" customHeight="1" x14ac:dyDescent="0.2">
      <c r="A50" s="174" t="b">
        <f t="shared" si="0"/>
        <v>1</v>
      </c>
      <c r="B50" s="228" t="s">
        <v>102</v>
      </c>
      <c r="C50" s="330" t="s">
        <v>348</v>
      </c>
      <c r="D50" s="331"/>
      <c r="E50" s="332"/>
      <c r="F50" s="346"/>
      <c r="G50" s="347"/>
      <c r="H50" s="347"/>
      <c r="I50" s="347"/>
      <c r="J50" s="348"/>
      <c r="K50" s="262"/>
      <c r="L50" s="272" t="str">
        <f t="shared" si="1"/>
        <v/>
      </c>
      <c r="M50" s="224"/>
      <c r="N50" s="225"/>
      <c r="P50" s="312"/>
      <c r="Q50" s="313"/>
      <c r="R50" s="313"/>
      <c r="S50" s="314"/>
      <c r="T50" s="273"/>
      <c r="U50" s="274">
        <f t="shared" si="3"/>
        <v>0</v>
      </c>
      <c r="V50" s="273"/>
      <c r="W50" s="274">
        <f t="shared" si="4"/>
        <v>0</v>
      </c>
      <c r="X50" s="391">
        <f t="shared" si="5"/>
        <v>0</v>
      </c>
      <c r="Y50" s="325"/>
      <c r="AB50" s="242" t="b">
        <f t="shared" si="2"/>
        <v>0</v>
      </c>
      <c r="AC50" s="242" t="b">
        <f t="shared" si="6"/>
        <v>0</v>
      </c>
      <c r="AD50" s="242" t="b">
        <f t="shared" si="7"/>
        <v>0</v>
      </c>
      <c r="AH50" s="243" t="b">
        <f t="shared" si="8"/>
        <v>0</v>
      </c>
    </row>
    <row r="51" spans="1:34" ht="42.75" customHeight="1" x14ac:dyDescent="0.2">
      <c r="A51" s="174" t="b">
        <f t="shared" si="0"/>
        <v>1</v>
      </c>
      <c r="B51" s="228" t="s">
        <v>103</v>
      </c>
      <c r="C51" s="330" t="s">
        <v>348</v>
      </c>
      <c r="D51" s="331"/>
      <c r="E51" s="332"/>
      <c r="F51" s="346"/>
      <c r="G51" s="347"/>
      <c r="H51" s="347"/>
      <c r="I51" s="347"/>
      <c r="J51" s="348"/>
      <c r="K51" s="262"/>
      <c r="L51" s="272" t="str">
        <f t="shared" si="1"/>
        <v/>
      </c>
      <c r="M51" s="224"/>
      <c r="N51" s="225"/>
      <c r="P51" s="312"/>
      <c r="Q51" s="313"/>
      <c r="R51" s="313"/>
      <c r="S51" s="314"/>
      <c r="T51" s="273"/>
      <c r="U51" s="274">
        <f t="shared" si="3"/>
        <v>0</v>
      </c>
      <c r="V51" s="273"/>
      <c r="W51" s="274">
        <f t="shared" si="4"/>
        <v>0</v>
      </c>
      <c r="X51" s="391">
        <f t="shared" si="5"/>
        <v>0</v>
      </c>
      <c r="Y51" s="325"/>
      <c r="AB51" s="242" t="b">
        <f t="shared" si="2"/>
        <v>0</v>
      </c>
      <c r="AC51" s="242" t="b">
        <f t="shared" si="6"/>
        <v>0</v>
      </c>
      <c r="AD51" s="242" t="b">
        <f t="shared" si="7"/>
        <v>0</v>
      </c>
      <c r="AH51" s="243" t="b">
        <f t="shared" si="8"/>
        <v>0</v>
      </c>
    </row>
    <row r="52" spans="1:34" ht="42.75" customHeight="1" x14ac:dyDescent="0.2">
      <c r="A52" s="174" t="b">
        <f t="shared" si="0"/>
        <v>1</v>
      </c>
      <c r="B52" s="228" t="s">
        <v>104</v>
      </c>
      <c r="C52" s="330" t="s">
        <v>348</v>
      </c>
      <c r="D52" s="331"/>
      <c r="E52" s="332"/>
      <c r="F52" s="346"/>
      <c r="G52" s="347"/>
      <c r="H52" s="347"/>
      <c r="I52" s="347"/>
      <c r="J52" s="348"/>
      <c r="K52" s="262"/>
      <c r="L52" s="272" t="str">
        <f t="shared" si="1"/>
        <v/>
      </c>
      <c r="M52" s="224"/>
      <c r="N52" s="225"/>
      <c r="P52" s="312"/>
      <c r="Q52" s="313"/>
      <c r="R52" s="313"/>
      <c r="S52" s="314"/>
      <c r="T52" s="273"/>
      <c r="U52" s="274">
        <f t="shared" si="3"/>
        <v>0</v>
      </c>
      <c r="V52" s="273"/>
      <c r="W52" s="274">
        <f t="shared" si="4"/>
        <v>0</v>
      </c>
      <c r="X52" s="391">
        <f t="shared" si="5"/>
        <v>0</v>
      </c>
      <c r="Y52" s="325"/>
      <c r="AB52" s="242" t="b">
        <f t="shared" si="2"/>
        <v>0</v>
      </c>
      <c r="AC52" s="242" t="b">
        <f t="shared" si="6"/>
        <v>0</v>
      </c>
      <c r="AD52" s="242" t="b">
        <f t="shared" si="7"/>
        <v>0</v>
      </c>
      <c r="AH52" s="243" t="b">
        <f t="shared" si="8"/>
        <v>0</v>
      </c>
    </row>
    <row r="53" spans="1:34" ht="42.75" customHeight="1" x14ac:dyDescent="0.2">
      <c r="A53" s="174" t="b">
        <f t="shared" si="0"/>
        <v>1</v>
      </c>
      <c r="B53" s="228" t="s">
        <v>106</v>
      </c>
      <c r="C53" s="330" t="s">
        <v>348</v>
      </c>
      <c r="D53" s="331"/>
      <c r="E53" s="332"/>
      <c r="F53" s="346"/>
      <c r="G53" s="347"/>
      <c r="H53" s="347"/>
      <c r="I53" s="347"/>
      <c r="J53" s="348"/>
      <c r="K53" s="262"/>
      <c r="L53" s="272" t="str">
        <f t="shared" si="1"/>
        <v/>
      </c>
      <c r="M53" s="224"/>
      <c r="N53" s="225"/>
      <c r="P53" s="312"/>
      <c r="Q53" s="313"/>
      <c r="R53" s="313"/>
      <c r="S53" s="314"/>
      <c r="T53" s="273"/>
      <c r="U53" s="274">
        <f t="shared" si="3"/>
        <v>0</v>
      </c>
      <c r="V53" s="273"/>
      <c r="W53" s="274">
        <f t="shared" si="4"/>
        <v>0</v>
      </c>
      <c r="X53" s="391">
        <f t="shared" si="5"/>
        <v>0</v>
      </c>
      <c r="Y53" s="325"/>
      <c r="AB53" s="242" t="b">
        <f t="shared" si="2"/>
        <v>0</v>
      </c>
      <c r="AC53" s="242" t="b">
        <f t="shared" si="6"/>
        <v>0</v>
      </c>
      <c r="AD53" s="242" t="b">
        <f t="shared" si="7"/>
        <v>0</v>
      </c>
      <c r="AH53" s="243" t="b">
        <f t="shared" si="8"/>
        <v>0</v>
      </c>
    </row>
    <row r="54" spans="1:34" ht="42.75" customHeight="1" x14ac:dyDescent="0.2">
      <c r="A54" s="174" t="b">
        <f t="shared" si="0"/>
        <v>1</v>
      </c>
      <c r="B54" s="228" t="s">
        <v>105</v>
      </c>
      <c r="C54" s="330" t="s">
        <v>348</v>
      </c>
      <c r="D54" s="331"/>
      <c r="E54" s="332"/>
      <c r="F54" s="346"/>
      <c r="G54" s="347"/>
      <c r="H54" s="347"/>
      <c r="I54" s="347"/>
      <c r="J54" s="348"/>
      <c r="K54" s="262"/>
      <c r="L54" s="272" t="str">
        <f t="shared" si="1"/>
        <v/>
      </c>
      <c r="M54" s="224"/>
      <c r="N54" s="225"/>
      <c r="P54" s="312"/>
      <c r="Q54" s="313"/>
      <c r="R54" s="313"/>
      <c r="S54" s="314"/>
      <c r="T54" s="273"/>
      <c r="U54" s="274">
        <f t="shared" si="3"/>
        <v>0</v>
      </c>
      <c r="V54" s="273"/>
      <c r="W54" s="274">
        <f t="shared" si="4"/>
        <v>0</v>
      </c>
      <c r="X54" s="391">
        <f t="shared" si="5"/>
        <v>0</v>
      </c>
      <c r="Y54" s="325"/>
      <c r="AB54" s="242" t="b">
        <f t="shared" si="2"/>
        <v>0</v>
      </c>
      <c r="AC54" s="242" t="b">
        <f t="shared" si="6"/>
        <v>0</v>
      </c>
      <c r="AD54" s="242" t="b">
        <f t="shared" si="7"/>
        <v>0</v>
      </c>
      <c r="AH54" s="243" t="b">
        <f t="shared" si="8"/>
        <v>0</v>
      </c>
    </row>
    <row r="55" spans="1:34" ht="42.75" customHeight="1" x14ac:dyDescent="0.2">
      <c r="A55" s="174" t="b">
        <f t="shared" si="0"/>
        <v>1</v>
      </c>
      <c r="B55" s="228" t="s">
        <v>107</v>
      </c>
      <c r="C55" s="330" t="s">
        <v>348</v>
      </c>
      <c r="D55" s="331"/>
      <c r="E55" s="332"/>
      <c r="F55" s="346"/>
      <c r="G55" s="347"/>
      <c r="H55" s="347"/>
      <c r="I55" s="347"/>
      <c r="J55" s="348"/>
      <c r="K55" s="262"/>
      <c r="L55" s="272" t="str">
        <f t="shared" si="1"/>
        <v/>
      </c>
      <c r="M55" s="224"/>
      <c r="N55" s="225"/>
      <c r="P55" s="312"/>
      <c r="Q55" s="313"/>
      <c r="R55" s="313"/>
      <c r="S55" s="314"/>
      <c r="T55" s="273"/>
      <c r="U55" s="274">
        <f t="shared" si="3"/>
        <v>0</v>
      </c>
      <c r="V55" s="273"/>
      <c r="W55" s="274">
        <f t="shared" si="4"/>
        <v>0</v>
      </c>
      <c r="X55" s="391">
        <f t="shared" si="5"/>
        <v>0</v>
      </c>
      <c r="Y55" s="325"/>
      <c r="AB55" s="242" t="b">
        <f t="shared" si="2"/>
        <v>0</v>
      </c>
      <c r="AC55" s="242" t="b">
        <f t="shared" si="6"/>
        <v>0</v>
      </c>
      <c r="AD55" s="242" t="b">
        <f t="shared" si="7"/>
        <v>0</v>
      </c>
      <c r="AH55" s="243" t="b">
        <f t="shared" si="8"/>
        <v>0</v>
      </c>
    </row>
    <row r="56" spans="1:34" ht="42.75" customHeight="1" x14ac:dyDescent="0.2">
      <c r="A56" s="174" t="b">
        <f t="shared" si="0"/>
        <v>1</v>
      </c>
      <c r="B56" s="228" t="s">
        <v>108</v>
      </c>
      <c r="C56" s="330" t="s">
        <v>348</v>
      </c>
      <c r="D56" s="331"/>
      <c r="E56" s="332"/>
      <c r="F56" s="346"/>
      <c r="G56" s="347"/>
      <c r="H56" s="347"/>
      <c r="I56" s="347"/>
      <c r="J56" s="348"/>
      <c r="K56" s="262"/>
      <c r="L56" s="272" t="str">
        <f t="shared" si="1"/>
        <v/>
      </c>
      <c r="M56" s="224"/>
      <c r="N56" s="225"/>
      <c r="P56" s="312"/>
      <c r="Q56" s="313"/>
      <c r="R56" s="313"/>
      <c r="S56" s="314"/>
      <c r="T56" s="273"/>
      <c r="U56" s="274">
        <f t="shared" si="3"/>
        <v>0</v>
      </c>
      <c r="V56" s="273"/>
      <c r="W56" s="274">
        <f t="shared" si="4"/>
        <v>0</v>
      </c>
      <c r="X56" s="391">
        <f t="shared" si="5"/>
        <v>0</v>
      </c>
      <c r="Y56" s="325"/>
      <c r="AB56" s="242" t="b">
        <f t="shared" si="2"/>
        <v>0</v>
      </c>
      <c r="AC56" s="242" t="b">
        <f t="shared" si="6"/>
        <v>0</v>
      </c>
      <c r="AD56" s="242" t="b">
        <f t="shared" si="7"/>
        <v>0</v>
      </c>
      <c r="AH56" s="243" t="b">
        <f t="shared" si="8"/>
        <v>0</v>
      </c>
    </row>
    <row r="57" spans="1:34" ht="42.75" customHeight="1" x14ac:dyDescent="0.2">
      <c r="A57" s="174" t="b">
        <f t="shared" si="0"/>
        <v>1</v>
      </c>
      <c r="B57" s="228" t="s">
        <v>109</v>
      </c>
      <c r="C57" s="330" t="s">
        <v>348</v>
      </c>
      <c r="D57" s="331"/>
      <c r="E57" s="332"/>
      <c r="F57" s="346"/>
      <c r="G57" s="347"/>
      <c r="H57" s="347"/>
      <c r="I57" s="347"/>
      <c r="J57" s="348"/>
      <c r="K57" s="262"/>
      <c r="L57" s="272" t="str">
        <f t="shared" si="1"/>
        <v/>
      </c>
      <c r="M57" s="224"/>
      <c r="N57" s="225"/>
      <c r="P57" s="312"/>
      <c r="Q57" s="313"/>
      <c r="R57" s="313"/>
      <c r="S57" s="314"/>
      <c r="T57" s="273"/>
      <c r="U57" s="274">
        <f t="shared" si="3"/>
        <v>0</v>
      </c>
      <c r="V57" s="273"/>
      <c r="W57" s="274">
        <f t="shared" si="4"/>
        <v>0</v>
      </c>
      <c r="X57" s="391">
        <f t="shared" si="5"/>
        <v>0</v>
      </c>
      <c r="Y57" s="325"/>
      <c r="AB57" s="242" t="b">
        <f t="shared" si="2"/>
        <v>0</v>
      </c>
      <c r="AC57" s="242" t="b">
        <f t="shared" si="6"/>
        <v>0</v>
      </c>
      <c r="AD57" s="242" t="b">
        <f t="shared" si="7"/>
        <v>0</v>
      </c>
      <c r="AH57" s="243" t="b">
        <f t="shared" si="8"/>
        <v>0</v>
      </c>
    </row>
    <row r="58" spans="1:34" ht="42.75" customHeight="1" x14ac:dyDescent="0.2">
      <c r="A58" s="174" t="b">
        <f t="shared" si="0"/>
        <v>1</v>
      </c>
      <c r="B58" s="228" t="s">
        <v>176</v>
      </c>
      <c r="C58" s="330" t="s">
        <v>348</v>
      </c>
      <c r="D58" s="331"/>
      <c r="E58" s="332"/>
      <c r="F58" s="346"/>
      <c r="G58" s="347"/>
      <c r="H58" s="347"/>
      <c r="I58" s="347"/>
      <c r="J58" s="348"/>
      <c r="K58" s="262"/>
      <c r="L58" s="272" t="str">
        <f t="shared" si="1"/>
        <v/>
      </c>
      <c r="M58" s="224"/>
      <c r="N58" s="225"/>
      <c r="P58" s="312"/>
      <c r="Q58" s="313"/>
      <c r="R58" s="313"/>
      <c r="S58" s="314"/>
      <c r="T58" s="273"/>
      <c r="U58" s="274">
        <f t="shared" si="3"/>
        <v>0</v>
      </c>
      <c r="V58" s="273"/>
      <c r="W58" s="274">
        <f t="shared" si="4"/>
        <v>0</v>
      </c>
      <c r="X58" s="391">
        <f t="shared" si="5"/>
        <v>0</v>
      </c>
      <c r="Y58" s="325"/>
      <c r="AB58" s="242" t="b">
        <f t="shared" si="2"/>
        <v>0</v>
      </c>
      <c r="AC58" s="242" t="b">
        <f t="shared" si="6"/>
        <v>0</v>
      </c>
      <c r="AD58" s="242" t="b">
        <f t="shared" si="7"/>
        <v>0</v>
      </c>
      <c r="AH58" s="243" t="b">
        <f t="shared" si="8"/>
        <v>0</v>
      </c>
    </row>
    <row r="59" spans="1:34" ht="42.75" customHeight="1" x14ac:dyDescent="0.2">
      <c r="A59" s="174" t="b">
        <f t="shared" si="0"/>
        <v>1</v>
      </c>
      <c r="B59" s="228" t="s">
        <v>177</v>
      </c>
      <c r="C59" s="330" t="s">
        <v>348</v>
      </c>
      <c r="D59" s="331"/>
      <c r="E59" s="332"/>
      <c r="F59" s="346"/>
      <c r="G59" s="347"/>
      <c r="H59" s="347"/>
      <c r="I59" s="347"/>
      <c r="J59" s="348"/>
      <c r="K59" s="262"/>
      <c r="L59" s="272" t="str">
        <f t="shared" si="1"/>
        <v/>
      </c>
      <c r="M59" s="224"/>
      <c r="N59" s="225"/>
      <c r="P59" s="312"/>
      <c r="Q59" s="313"/>
      <c r="R59" s="313"/>
      <c r="S59" s="314"/>
      <c r="T59" s="273"/>
      <c r="U59" s="274">
        <f t="shared" si="3"/>
        <v>0</v>
      </c>
      <c r="V59" s="273"/>
      <c r="W59" s="274">
        <f t="shared" si="4"/>
        <v>0</v>
      </c>
      <c r="X59" s="391">
        <f t="shared" si="5"/>
        <v>0</v>
      </c>
      <c r="Y59" s="325"/>
      <c r="AB59" s="242" t="b">
        <f t="shared" si="2"/>
        <v>0</v>
      </c>
      <c r="AC59" s="242" t="b">
        <f t="shared" si="6"/>
        <v>0</v>
      </c>
      <c r="AD59" s="242" t="b">
        <f t="shared" si="7"/>
        <v>0</v>
      </c>
      <c r="AH59" s="243" t="b">
        <f t="shared" si="8"/>
        <v>0</v>
      </c>
    </row>
    <row r="60" spans="1:34" ht="42.75" customHeight="1" x14ac:dyDescent="0.2">
      <c r="A60" s="174" t="b">
        <f t="shared" si="0"/>
        <v>1</v>
      </c>
      <c r="B60" s="228" t="s">
        <v>178</v>
      </c>
      <c r="C60" s="330" t="s">
        <v>348</v>
      </c>
      <c r="D60" s="331"/>
      <c r="E60" s="332"/>
      <c r="F60" s="346"/>
      <c r="G60" s="347"/>
      <c r="H60" s="347"/>
      <c r="I60" s="347"/>
      <c r="J60" s="348"/>
      <c r="K60" s="262"/>
      <c r="L60" s="272" t="str">
        <f t="shared" si="1"/>
        <v/>
      </c>
      <c r="M60" s="224"/>
      <c r="N60" s="225"/>
      <c r="P60" s="312"/>
      <c r="Q60" s="313"/>
      <c r="R60" s="313"/>
      <c r="S60" s="314"/>
      <c r="T60" s="273"/>
      <c r="U60" s="274">
        <f t="shared" si="3"/>
        <v>0</v>
      </c>
      <c r="V60" s="273"/>
      <c r="W60" s="274">
        <f t="shared" si="4"/>
        <v>0</v>
      </c>
      <c r="X60" s="391">
        <f t="shared" si="5"/>
        <v>0</v>
      </c>
      <c r="Y60" s="325"/>
      <c r="AB60" s="242" t="b">
        <f t="shared" si="2"/>
        <v>0</v>
      </c>
      <c r="AC60" s="242" t="b">
        <f t="shared" si="6"/>
        <v>0</v>
      </c>
      <c r="AD60" s="242" t="b">
        <f t="shared" si="7"/>
        <v>0</v>
      </c>
      <c r="AH60" s="243" t="b">
        <f t="shared" si="8"/>
        <v>0</v>
      </c>
    </row>
    <row r="61" spans="1:34" ht="42.75" customHeight="1" x14ac:dyDescent="0.2">
      <c r="A61" s="174" t="b">
        <f t="shared" si="0"/>
        <v>1</v>
      </c>
      <c r="B61" s="228" t="s">
        <v>179</v>
      </c>
      <c r="C61" s="330" t="s">
        <v>348</v>
      </c>
      <c r="D61" s="331"/>
      <c r="E61" s="332"/>
      <c r="F61" s="346"/>
      <c r="G61" s="347"/>
      <c r="H61" s="347"/>
      <c r="I61" s="347"/>
      <c r="J61" s="348"/>
      <c r="K61" s="262"/>
      <c r="L61" s="272" t="str">
        <f t="shared" si="1"/>
        <v/>
      </c>
      <c r="M61" s="224"/>
      <c r="N61" s="225"/>
      <c r="P61" s="312"/>
      <c r="Q61" s="313"/>
      <c r="R61" s="313"/>
      <c r="S61" s="314"/>
      <c r="T61" s="273"/>
      <c r="U61" s="274">
        <f t="shared" si="3"/>
        <v>0</v>
      </c>
      <c r="V61" s="273"/>
      <c r="W61" s="274">
        <f t="shared" si="4"/>
        <v>0</v>
      </c>
      <c r="X61" s="391">
        <f t="shared" si="5"/>
        <v>0</v>
      </c>
      <c r="Y61" s="325"/>
      <c r="AB61" s="242" t="b">
        <f t="shared" si="2"/>
        <v>0</v>
      </c>
      <c r="AC61" s="242" t="b">
        <f t="shared" si="6"/>
        <v>0</v>
      </c>
      <c r="AD61" s="242" t="b">
        <f t="shared" si="7"/>
        <v>0</v>
      </c>
      <c r="AH61" s="243" t="b">
        <f t="shared" si="8"/>
        <v>0</v>
      </c>
    </row>
    <row r="62" spans="1:34" ht="42.75" customHeight="1" x14ac:dyDescent="0.2">
      <c r="A62" s="174" t="b">
        <f t="shared" si="0"/>
        <v>1</v>
      </c>
      <c r="B62" s="228" t="s">
        <v>180</v>
      </c>
      <c r="C62" s="330" t="s">
        <v>348</v>
      </c>
      <c r="D62" s="331"/>
      <c r="E62" s="332"/>
      <c r="F62" s="346"/>
      <c r="G62" s="347"/>
      <c r="H62" s="347"/>
      <c r="I62" s="347"/>
      <c r="J62" s="348"/>
      <c r="K62" s="262"/>
      <c r="L62" s="272" t="str">
        <f t="shared" si="1"/>
        <v/>
      </c>
      <c r="M62" s="224"/>
      <c r="N62" s="225"/>
      <c r="P62" s="312"/>
      <c r="Q62" s="313"/>
      <c r="R62" s="313"/>
      <c r="S62" s="314"/>
      <c r="T62" s="273"/>
      <c r="U62" s="274">
        <f t="shared" si="3"/>
        <v>0</v>
      </c>
      <c r="V62" s="273"/>
      <c r="W62" s="274">
        <f t="shared" si="4"/>
        <v>0</v>
      </c>
      <c r="X62" s="391">
        <f t="shared" si="5"/>
        <v>0</v>
      </c>
      <c r="Y62" s="325"/>
      <c r="AB62" s="242" t="b">
        <f t="shared" si="2"/>
        <v>0</v>
      </c>
      <c r="AC62" s="242" t="b">
        <f t="shared" si="6"/>
        <v>0</v>
      </c>
      <c r="AD62" s="242" t="b">
        <f t="shared" si="7"/>
        <v>0</v>
      </c>
      <c r="AH62" s="243" t="b">
        <f t="shared" si="8"/>
        <v>0</v>
      </c>
    </row>
    <row r="63" spans="1:34" ht="42.75" customHeight="1" x14ac:dyDescent="0.2">
      <c r="A63" s="174" t="b">
        <f t="shared" si="0"/>
        <v>1</v>
      </c>
      <c r="B63" s="228" t="s">
        <v>181</v>
      </c>
      <c r="C63" s="330" t="s">
        <v>348</v>
      </c>
      <c r="D63" s="331"/>
      <c r="E63" s="332"/>
      <c r="F63" s="346"/>
      <c r="G63" s="347"/>
      <c r="H63" s="347"/>
      <c r="I63" s="347"/>
      <c r="J63" s="348"/>
      <c r="K63" s="262"/>
      <c r="L63" s="272" t="str">
        <f t="shared" si="1"/>
        <v/>
      </c>
      <c r="M63" s="224"/>
      <c r="N63" s="225"/>
      <c r="P63" s="312"/>
      <c r="Q63" s="313"/>
      <c r="R63" s="313"/>
      <c r="S63" s="314"/>
      <c r="T63" s="273"/>
      <c r="U63" s="274">
        <f t="shared" si="3"/>
        <v>0</v>
      </c>
      <c r="V63" s="273"/>
      <c r="W63" s="274">
        <f t="shared" si="4"/>
        <v>0</v>
      </c>
      <c r="X63" s="391">
        <f t="shared" si="5"/>
        <v>0</v>
      </c>
      <c r="Y63" s="325"/>
      <c r="AB63" s="242" t="b">
        <f t="shared" si="2"/>
        <v>0</v>
      </c>
      <c r="AC63" s="242" t="b">
        <f t="shared" si="6"/>
        <v>0</v>
      </c>
      <c r="AD63" s="242" t="b">
        <f t="shared" si="7"/>
        <v>0</v>
      </c>
      <c r="AH63" s="243" t="b">
        <f t="shared" si="8"/>
        <v>0</v>
      </c>
    </row>
    <row r="64" spans="1:34" ht="42.75" customHeight="1" x14ac:dyDescent="0.2">
      <c r="A64" s="174" t="b">
        <f t="shared" si="0"/>
        <v>1</v>
      </c>
      <c r="B64" s="228" t="s">
        <v>182</v>
      </c>
      <c r="C64" s="330" t="s">
        <v>348</v>
      </c>
      <c r="D64" s="331"/>
      <c r="E64" s="332"/>
      <c r="F64" s="346"/>
      <c r="G64" s="347"/>
      <c r="H64" s="347"/>
      <c r="I64" s="347"/>
      <c r="J64" s="348"/>
      <c r="K64" s="262"/>
      <c r="L64" s="272" t="str">
        <f t="shared" si="1"/>
        <v/>
      </c>
      <c r="M64" s="224"/>
      <c r="N64" s="225"/>
      <c r="P64" s="312"/>
      <c r="Q64" s="313"/>
      <c r="R64" s="313"/>
      <c r="S64" s="314"/>
      <c r="T64" s="273"/>
      <c r="U64" s="274">
        <f t="shared" si="3"/>
        <v>0</v>
      </c>
      <c r="V64" s="273"/>
      <c r="W64" s="274">
        <f t="shared" si="4"/>
        <v>0</v>
      </c>
      <c r="X64" s="391">
        <f t="shared" si="5"/>
        <v>0</v>
      </c>
      <c r="Y64" s="325"/>
      <c r="AB64" s="242" t="b">
        <f t="shared" si="2"/>
        <v>0</v>
      </c>
      <c r="AC64" s="242" t="b">
        <f t="shared" si="6"/>
        <v>0</v>
      </c>
      <c r="AD64" s="242" t="b">
        <f t="shared" si="7"/>
        <v>0</v>
      </c>
      <c r="AH64" s="243" t="b">
        <f t="shared" si="8"/>
        <v>0</v>
      </c>
    </row>
    <row r="65" spans="1:34" ht="42.75" customHeight="1" x14ac:dyDescent="0.2">
      <c r="A65" s="174" t="b">
        <f t="shared" si="0"/>
        <v>1</v>
      </c>
      <c r="B65" s="228" t="s">
        <v>183</v>
      </c>
      <c r="C65" s="330" t="s">
        <v>348</v>
      </c>
      <c r="D65" s="331"/>
      <c r="E65" s="332"/>
      <c r="F65" s="346"/>
      <c r="G65" s="347"/>
      <c r="H65" s="347"/>
      <c r="I65" s="347"/>
      <c r="J65" s="348"/>
      <c r="K65" s="262"/>
      <c r="L65" s="272" t="str">
        <f t="shared" si="1"/>
        <v/>
      </c>
      <c r="M65" s="224"/>
      <c r="N65" s="225"/>
      <c r="P65" s="312"/>
      <c r="Q65" s="313"/>
      <c r="R65" s="313"/>
      <c r="S65" s="314"/>
      <c r="T65" s="273"/>
      <c r="U65" s="274">
        <f t="shared" si="3"/>
        <v>0</v>
      </c>
      <c r="V65" s="273"/>
      <c r="W65" s="274">
        <f t="shared" si="4"/>
        <v>0</v>
      </c>
      <c r="X65" s="391">
        <f t="shared" si="5"/>
        <v>0</v>
      </c>
      <c r="Y65" s="325"/>
      <c r="AB65" s="242" t="b">
        <f t="shared" si="2"/>
        <v>0</v>
      </c>
      <c r="AC65" s="242" t="b">
        <f t="shared" si="6"/>
        <v>0</v>
      </c>
      <c r="AD65" s="242" t="b">
        <f t="shared" si="7"/>
        <v>0</v>
      </c>
      <c r="AH65" s="243" t="b">
        <f t="shared" si="8"/>
        <v>0</v>
      </c>
    </row>
    <row r="66" spans="1:34" ht="42.75" customHeight="1" x14ac:dyDescent="0.2">
      <c r="A66" s="174" t="b">
        <f t="shared" si="0"/>
        <v>1</v>
      </c>
      <c r="B66" s="228" t="s">
        <v>184</v>
      </c>
      <c r="C66" s="330" t="s">
        <v>348</v>
      </c>
      <c r="D66" s="331"/>
      <c r="E66" s="332"/>
      <c r="F66" s="346"/>
      <c r="G66" s="347"/>
      <c r="H66" s="347"/>
      <c r="I66" s="347"/>
      <c r="J66" s="348"/>
      <c r="K66" s="262"/>
      <c r="L66" s="272" t="str">
        <f t="shared" si="1"/>
        <v/>
      </c>
      <c r="M66" s="224"/>
      <c r="N66" s="225"/>
      <c r="P66" s="312"/>
      <c r="Q66" s="313"/>
      <c r="R66" s="313"/>
      <c r="S66" s="314"/>
      <c r="T66" s="273"/>
      <c r="U66" s="274">
        <f t="shared" si="3"/>
        <v>0</v>
      </c>
      <c r="V66" s="273"/>
      <c r="W66" s="274">
        <f t="shared" si="4"/>
        <v>0</v>
      </c>
      <c r="X66" s="391">
        <f t="shared" si="5"/>
        <v>0</v>
      </c>
      <c r="Y66" s="325"/>
      <c r="AB66" s="242" t="b">
        <f t="shared" si="2"/>
        <v>0</v>
      </c>
      <c r="AC66" s="242" t="b">
        <f t="shared" si="6"/>
        <v>0</v>
      </c>
      <c r="AD66" s="242" t="b">
        <f t="shared" si="7"/>
        <v>0</v>
      </c>
      <c r="AH66" s="243" t="b">
        <f t="shared" si="8"/>
        <v>0</v>
      </c>
    </row>
    <row r="67" spans="1:34" ht="42.75" customHeight="1" x14ac:dyDescent="0.2">
      <c r="A67" s="174" t="b">
        <f t="shared" si="0"/>
        <v>1</v>
      </c>
      <c r="B67" s="228" t="s">
        <v>116</v>
      </c>
      <c r="C67" s="330" t="s">
        <v>348</v>
      </c>
      <c r="D67" s="331"/>
      <c r="E67" s="332"/>
      <c r="F67" s="346"/>
      <c r="G67" s="347"/>
      <c r="H67" s="347"/>
      <c r="I67" s="347"/>
      <c r="J67" s="348"/>
      <c r="K67" s="262"/>
      <c r="L67" s="272" t="str">
        <f t="shared" si="1"/>
        <v/>
      </c>
      <c r="M67" s="224"/>
      <c r="N67" s="225"/>
      <c r="P67" s="312"/>
      <c r="Q67" s="313"/>
      <c r="R67" s="313"/>
      <c r="S67" s="314"/>
      <c r="T67" s="273"/>
      <c r="U67" s="274">
        <f t="shared" si="3"/>
        <v>0</v>
      </c>
      <c r="V67" s="273"/>
      <c r="W67" s="274">
        <f t="shared" si="4"/>
        <v>0</v>
      </c>
      <c r="X67" s="494">
        <f t="shared" si="5"/>
        <v>0</v>
      </c>
      <c r="Y67" s="329"/>
      <c r="AB67" s="242" t="b">
        <f t="shared" si="2"/>
        <v>0</v>
      </c>
      <c r="AC67" s="242" t="b">
        <f t="shared" si="6"/>
        <v>0</v>
      </c>
      <c r="AD67" s="242" t="b">
        <f t="shared" si="7"/>
        <v>0</v>
      </c>
      <c r="AH67" s="243" t="b">
        <f t="shared" ref="AH67:AH73" si="9">OR(AA67:AG67)</f>
        <v>0</v>
      </c>
    </row>
    <row r="68" spans="1:34" ht="42.75" customHeight="1" x14ac:dyDescent="0.2">
      <c r="A68" s="174" t="b">
        <f t="shared" si="0"/>
        <v>1</v>
      </c>
      <c r="B68" s="228" t="s">
        <v>423</v>
      </c>
      <c r="C68" s="330" t="s">
        <v>348</v>
      </c>
      <c r="D68" s="331"/>
      <c r="E68" s="332"/>
      <c r="F68" s="346"/>
      <c r="G68" s="347"/>
      <c r="H68" s="347"/>
      <c r="I68" s="347"/>
      <c r="J68" s="348"/>
      <c r="K68" s="262"/>
      <c r="L68" s="272" t="str">
        <f t="shared" si="1"/>
        <v/>
      </c>
      <c r="M68" s="224"/>
      <c r="N68" s="225"/>
      <c r="P68" s="312"/>
      <c r="Q68" s="313"/>
      <c r="R68" s="313"/>
      <c r="S68" s="314"/>
      <c r="T68" s="273"/>
      <c r="U68" s="274">
        <f t="shared" si="3"/>
        <v>0</v>
      </c>
      <c r="V68" s="273"/>
      <c r="W68" s="274">
        <f t="shared" si="4"/>
        <v>0</v>
      </c>
      <c r="X68" s="494">
        <f t="shared" si="5"/>
        <v>0</v>
      </c>
      <c r="Y68" s="329"/>
      <c r="AB68" s="242" t="b">
        <f t="shared" si="2"/>
        <v>0</v>
      </c>
      <c r="AC68" s="242" t="b">
        <f t="shared" si="6"/>
        <v>0</v>
      </c>
      <c r="AD68" s="242" t="b">
        <f t="shared" si="7"/>
        <v>0</v>
      </c>
      <c r="AH68" s="243" t="b">
        <f t="shared" si="9"/>
        <v>0</v>
      </c>
    </row>
    <row r="69" spans="1:34" ht="42.75" customHeight="1" x14ac:dyDescent="0.2">
      <c r="A69" s="174" t="b">
        <f t="shared" si="0"/>
        <v>1</v>
      </c>
      <c r="B69" s="228" t="s">
        <v>424</v>
      </c>
      <c r="C69" s="330" t="s">
        <v>348</v>
      </c>
      <c r="D69" s="331"/>
      <c r="E69" s="332"/>
      <c r="F69" s="346"/>
      <c r="G69" s="347"/>
      <c r="H69" s="347"/>
      <c r="I69" s="347"/>
      <c r="J69" s="348"/>
      <c r="K69" s="262"/>
      <c r="L69" s="272" t="str">
        <f t="shared" si="1"/>
        <v/>
      </c>
      <c r="M69" s="224"/>
      <c r="N69" s="225"/>
      <c r="P69" s="312"/>
      <c r="Q69" s="313"/>
      <c r="R69" s="313"/>
      <c r="S69" s="314"/>
      <c r="T69" s="273"/>
      <c r="U69" s="274">
        <f t="shared" si="3"/>
        <v>0</v>
      </c>
      <c r="V69" s="273"/>
      <c r="W69" s="274">
        <f t="shared" si="4"/>
        <v>0</v>
      </c>
      <c r="X69" s="494">
        <f t="shared" si="5"/>
        <v>0</v>
      </c>
      <c r="Y69" s="329"/>
      <c r="AB69" s="242" t="b">
        <f t="shared" si="2"/>
        <v>0</v>
      </c>
      <c r="AC69" s="242" t="b">
        <f t="shared" si="6"/>
        <v>0</v>
      </c>
      <c r="AD69" s="242" t="b">
        <f t="shared" si="7"/>
        <v>0</v>
      </c>
      <c r="AH69" s="243" t="b">
        <f t="shared" si="9"/>
        <v>0</v>
      </c>
    </row>
    <row r="70" spans="1:34" ht="42.75" customHeight="1" x14ac:dyDescent="0.2">
      <c r="A70" s="174" t="b">
        <f t="shared" si="0"/>
        <v>1</v>
      </c>
      <c r="B70" s="228" t="s">
        <v>425</v>
      </c>
      <c r="C70" s="330" t="s">
        <v>348</v>
      </c>
      <c r="D70" s="331"/>
      <c r="E70" s="332"/>
      <c r="F70" s="346"/>
      <c r="G70" s="347"/>
      <c r="H70" s="347"/>
      <c r="I70" s="347"/>
      <c r="J70" s="348"/>
      <c r="K70" s="262"/>
      <c r="L70" s="272" t="str">
        <f t="shared" si="1"/>
        <v/>
      </c>
      <c r="M70" s="224"/>
      <c r="N70" s="225"/>
      <c r="P70" s="312"/>
      <c r="Q70" s="313"/>
      <c r="R70" s="313"/>
      <c r="S70" s="314"/>
      <c r="T70" s="273"/>
      <c r="U70" s="274">
        <f t="shared" si="3"/>
        <v>0</v>
      </c>
      <c r="V70" s="273"/>
      <c r="W70" s="274">
        <f t="shared" si="4"/>
        <v>0</v>
      </c>
      <c r="X70" s="494">
        <f t="shared" si="5"/>
        <v>0</v>
      </c>
      <c r="Y70" s="329"/>
      <c r="AB70" s="242" t="b">
        <f t="shared" si="2"/>
        <v>0</v>
      </c>
      <c r="AC70" s="242" t="b">
        <f t="shared" si="6"/>
        <v>0</v>
      </c>
      <c r="AD70" s="242" t="b">
        <f t="shared" si="7"/>
        <v>0</v>
      </c>
      <c r="AH70" s="243" t="b">
        <f t="shared" si="9"/>
        <v>0</v>
      </c>
    </row>
    <row r="71" spans="1:34" ht="42.75" customHeight="1" x14ac:dyDescent="0.2">
      <c r="A71" s="174" t="b">
        <f t="shared" si="0"/>
        <v>1</v>
      </c>
      <c r="B71" s="228" t="s">
        <v>426</v>
      </c>
      <c r="C71" s="330" t="s">
        <v>348</v>
      </c>
      <c r="D71" s="331"/>
      <c r="E71" s="332"/>
      <c r="F71" s="346"/>
      <c r="G71" s="347"/>
      <c r="H71" s="347"/>
      <c r="I71" s="347"/>
      <c r="J71" s="348"/>
      <c r="K71" s="262"/>
      <c r="L71" s="272" t="str">
        <f t="shared" si="1"/>
        <v/>
      </c>
      <c r="M71" s="224"/>
      <c r="N71" s="225"/>
      <c r="P71" s="312"/>
      <c r="Q71" s="313"/>
      <c r="R71" s="313"/>
      <c r="S71" s="314"/>
      <c r="T71" s="273"/>
      <c r="U71" s="274">
        <f t="shared" si="3"/>
        <v>0</v>
      </c>
      <c r="V71" s="273"/>
      <c r="W71" s="274">
        <f t="shared" si="4"/>
        <v>0</v>
      </c>
      <c r="X71" s="494">
        <f t="shared" si="5"/>
        <v>0</v>
      </c>
      <c r="Y71" s="329"/>
      <c r="AB71" s="242" t="b">
        <f t="shared" si="2"/>
        <v>0</v>
      </c>
      <c r="AC71" s="242" t="b">
        <f t="shared" si="6"/>
        <v>0</v>
      </c>
      <c r="AD71" s="242" t="b">
        <f t="shared" si="7"/>
        <v>0</v>
      </c>
      <c r="AH71" s="243" t="b">
        <f t="shared" si="9"/>
        <v>0</v>
      </c>
    </row>
    <row r="72" spans="1:34" ht="42.75" customHeight="1" x14ac:dyDescent="0.2">
      <c r="A72" s="174" t="b">
        <f t="shared" si="0"/>
        <v>1</v>
      </c>
      <c r="B72" s="228" t="s">
        <v>427</v>
      </c>
      <c r="C72" s="330" t="s">
        <v>348</v>
      </c>
      <c r="D72" s="331"/>
      <c r="E72" s="332"/>
      <c r="F72" s="346"/>
      <c r="G72" s="347"/>
      <c r="H72" s="347"/>
      <c r="I72" s="347"/>
      <c r="J72" s="348"/>
      <c r="K72" s="262"/>
      <c r="L72" s="272" t="str">
        <f t="shared" si="1"/>
        <v/>
      </c>
      <c r="M72" s="224"/>
      <c r="N72" s="225"/>
      <c r="P72" s="312"/>
      <c r="Q72" s="313"/>
      <c r="R72" s="313"/>
      <c r="S72" s="314"/>
      <c r="T72" s="273"/>
      <c r="U72" s="274">
        <f t="shared" si="3"/>
        <v>0</v>
      </c>
      <c r="V72" s="273"/>
      <c r="W72" s="274">
        <f t="shared" si="4"/>
        <v>0</v>
      </c>
      <c r="X72" s="494">
        <f t="shared" si="5"/>
        <v>0</v>
      </c>
      <c r="Y72" s="329"/>
      <c r="AB72" s="242" t="b">
        <f t="shared" si="2"/>
        <v>0</v>
      </c>
      <c r="AC72" s="242" t="b">
        <f t="shared" si="6"/>
        <v>0</v>
      </c>
      <c r="AD72" s="242" t="b">
        <f t="shared" si="7"/>
        <v>0</v>
      </c>
      <c r="AH72" s="243" t="b">
        <f t="shared" si="9"/>
        <v>0</v>
      </c>
    </row>
    <row r="73" spans="1:34" ht="42.75" customHeight="1" x14ac:dyDescent="0.2">
      <c r="A73" s="174" t="b">
        <f t="shared" si="0"/>
        <v>1</v>
      </c>
      <c r="B73" s="228" t="s">
        <v>428</v>
      </c>
      <c r="C73" s="330" t="s">
        <v>348</v>
      </c>
      <c r="D73" s="331"/>
      <c r="E73" s="332"/>
      <c r="F73" s="346"/>
      <c r="G73" s="347"/>
      <c r="H73" s="347"/>
      <c r="I73" s="347"/>
      <c r="J73" s="348"/>
      <c r="K73" s="262"/>
      <c r="L73" s="272" t="str">
        <f t="shared" si="1"/>
        <v/>
      </c>
      <c r="M73" s="224"/>
      <c r="N73" s="225"/>
      <c r="P73" s="312"/>
      <c r="Q73" s="313"/>
      <c r="R73" s="313"/>
      <c r="S73" s="314"/>
      <c r="T73" s="273"/>
      <c r="U73" s="274">
        <f t="shared" si="3"/>
        <v>0</v>
      </c>
      <c r="V73" s="273"/>
      <c r="W73" s="274">
        <f t="shared" si="4"/>
        <v>0</v>
      </c>
      <c r="X73" s="494">
        <f t="shared" si="5"/>
        <v>0</v>
      </c>
      <c r="Y73" s="329"/>
      <c r="AB73" s="242" t="b">
        <f t="shared" si="2"/>
        <v>0</v>
      </c>
      <c r="AC73" s="242" t="b">
        <f t="shared" si="6"/>
        <v>0</v>
      </c>
      <c r="AD73" s="242" t="b">
        <f t="shared" si="7"/>
        <v>0</v>
      </c>
      <c r="AH73" s="243" t="b">
        <f t="shared" si="9"/>
        <v>0</v>
      </c>
    </row>
    <row r="74" spans="1:34" ht="7.5" customHeight="1" x14ac:dyDescent="0.2">
      <c r="C74" s="1"/>
      <c r="H74" s="25"/>
      <c r="P74" s="214"/>
      <c r="Q74" s="214"/>
      <c r="R74" s="214"/>
      <c r="X74" s="215"/>
      <c r="Y74" s="215"/>
      <c r="Z74" s="33"/>
    </row>
    <row r="75" spans="1:34" ht="28.5" customHeight="1" x14ac:dyDescent="0.2">
      <c r="C75" s="1"/>
      <c r="P75" s="214"/>
      <c r="Q75" s="214"/>
      <c r="R75" s="214"/>
      <c r="U75" s="33"/>
      <c r="V75" s="33"/>
      <c r="W75" s="62" t="s">
        <v>117</v>
      </c>
      <c r="X75" s="326">
        <f>SUM(X48:X73)</f>
        <v>0</v>
      </c>
      <c r="Y75" s="327"/>
      <c r="Z75" s="33"/>
    </row>
    <row r="76" spans="1:34" ht="7.5" customHeight="1" x14ac:dyDescent="0.2">
      <c r="C76" s="1"/>
      <c r="H76" s="25"/>
      <c r="P76" s="61"/>
      <c r="Q76" s="61"/>
      <c r="R76" s="61"/>
      <c r="Z76" s="33"/>
    </row>
    <row r="77" spans="1:34" ht="27" customHeight="1" x14ac:dyDescent="0.2">
      <c r="A77" s="172"/>
      <c r="B77" s="345" t="s">
        <v>382</v>
      </c>
      <c r="C77" s="345"/>
      <c r="D77" s="345"/>
      <c r="E77" s="345"/>
      <c r="F77" s="345"/>
      <c r="G77" s="345"/>
      <c r="H77" s="345"/>
      <c r="I77" s="345"/>
      <c r="J77" s="345"/>
      <c r="K77" s="345"/>
      <c r="L77" s="345"/>
      <c r="M77" s="345"/>
      <c r="N77" s="345"/>
      <c r="P77" s="33"/>
      <c r="Q77" s="33"/>
      <c r="R77" s="33"/>
      <c r="S77" s="33"/>
      <c r="T77" s="33"/>
      <c r="V77" s="179"/>
      <c r="Z77" s="33"/>
      <c r="AA77" s="246"/>
    </row>
    <row r="78" spans="1:34" ht="40.5" customHeight="1" x14ac:dyDescent="0.2">
      <c r="A78" s="172"/>
      <c r="B78" s="263" t="s">
        <v>383</v>
      </c>
      <c r="C78" s="392" t="s">
        <v>384</v>
      </c>
      <c r="D78" s="392"/>
      <c r="E78" s="392"/>
      <c r="F78" s="393" t="s">
        <v>385</v>
      </c>
      <c r="G78" s="394"/>
      <c r="H78" s="394"/>
      <c r="I78" s="394"/>
      <c r="J78" s="395"/>
      <c r="K78" s="317" t="s">
        <v>274</v>
      </c>
      <c r="L78" s="318"/>
      <c r="M78" s="263" t="s">
        <v>386</v>
      </c>
      <c r="N78" s="263" t="s">
        <v>418</v>
      </c>
      <c r="P78" s="319" t="s">
        <v>215</v>
      </c>
      <c r="Q78" s="320"/>
      <c r="R78" s="320"/>
      <c r="S78" s="320"/>
      <c r="T78" s="320"/>
      <c r="U78" s="320"/>
      <c r="V78" s="321"/>
      <c r="W78" s="266" t="s">
        <v>391</v>
      </c>
      <c r="X78" s="322" t="s">
        <v>392</v>
      </c>
      <c r="Y78" s="323"/>
      <c r="Z78" s="33"/>
      <c r="AA78" s="246"/>
    </row>
    <row r="79" spans="1:34" ht="27" customHeight="1" x14ac:dyDescent="0.2">
      <c r="A79" s="172"/>
      <c r="B79" s="228" t="s">
        <v>100</v>
      </c>
      <c r="C79" s="330"/>
      <c r="D79" s="331"/>
      <c r="E79" s="332"/>
      <c r="F79" s="524"/>
      <c r="G79" s="525"/>
      <c r="H79" s="525"/>
      <c r="I79" s="525"/>
      <c r="J79" s="526"/>
      <c r="K79" s="315" t="str">
        <f t="shared" ref="K79:K90" si="10">IFERROR(INDEX(InfoTillägg,MATCH($C79,Tilläggstjänster,0)),"")</f>
        <v/>
      </c>
      <c r="L79" s="316"/>
      <c r="M79" s="298"/>
      <c r="N79" s="271" t="str">
        <f t="shared" ref="N79:N90" si="11">IFERROR(INDEX(EnhetTillägg,MATCH($C79,Tilläggstjänster,0)),"")</f>
        <v/>
      </c>
      <c r="P79" s="312"/>
      <c r="Q79" s="313"/>
      <c r="R79" s="313"/>
      <c r="S79" s="313"/>
      <c r="T79" s="313"/>
      <c r="U79" s="313"/>
      <c r="V79" s="314"/>
      <c r="W79" s="273"/>
      <c r="X79" s="324">
        <f t="shared" ref="X79:X90" si="12">M79*W79</f>
        <v>0</v>
      </c>
      <c r="Y79" s="325"/>
      <c r="Z79" s="33"/>
      <c r="AB79" s="242" t="b">
        <f t="shared" ref="AB79:AB90" si="13">AND(C79&lt;&gt;"",X79=0)</f>
        <v>0</v>
      </c>
      <c r="AH79" s="243" t="b">
        <f>OR(AB79:AG79)</f>
        <v>0</v>
      </c>
    </row>
    <row r="80" spans="1:34" ht="27" customHeight="1" x14ac:dyDescent="0.2">
      <c r="A80" s="172"/>
      <c r="B80" s="228" t="s">
        <v>101</v>
      </c>
      <c r="C80" s="330"/>
      <c r="D80" s="331"/>
      <c r="E80" s="332"/>
      <c r="F80" s="524"/>
      <c r="G80" s="525"/>
      <c r="H80" s="525"/>
      <c r="I80" s="525"/>
      <c r="J80" s="526"/>
      <c r="K80" s="315" t="str">
        <f t="shared" si="10"/>
        <v/>
      </c>
      <c r="L80" s="316"/>
      <c r="M80" s="298"/>
      <c r="N80" s="271" t="str">
        <f t="shared" si="11"/>
        <v/>
      </c>
      <c r="P80" s="312"/>
      <c r="Q80" s="313"/>
      <c r="R80" s="313"/>
      <c r="S80" s="313"/>
      <c r="T80" s="313"/>
      <c r="U80" s="313"/>
      <c r="V80" s="314"/>
      <c r="W80" s="273"/>
      <c r="X80" s="324">
        <f t="shared" si="12"/>
        <v>0</v>
      </c>
      <c r="Y80" s="325"/>
      <c r="Z80" s="33"/>
      <c r="AA80" s="246"/>
      <c r="AB80" s="242" t="b">
        <f t="shared" si="13"/>
        <v>0</v>
      </c>
      <c r="AH80" s="243" t="b">
        <f t="shared" ref="AH80:AH90" si="14">OR(AA80:AG80)</f>
        <v>0</v>
      </c>
    </row>
    <row r="81" spans="1:34" ht="27" customHeight="1" x14ac:dyDescent="0.2">
      <c r="A81" s="172"/>
      <c r="B81" s="228" t="s">
        <v>102</v>
      </c>
      <c r="C81" s="330"/>
      <c r="D81" s="331"/>
      <c r="E81" s="332"/>
      <c r="F81" s="524"/>
      <c r="G81" s="525"/>
      <c r="H81" s="525"/>
      <c r="I81" s="525"/>
      <c r="J81" s="526"/>
      <c r="K81" s="315" t="str">
        <f t="shared" si="10"/>
        <v/>
      </c>
      <c r="L81" s="316"/>
      <c r="M81" s="298"/>
      <c r="N81" s="271" t="str">
        <f t="shared" si="11"/>
        <v/>
      </c>
      <c r="P81" s="312"/>
      <c r="Q81" s="313"/>
      <c r="R81" s="313"/>
      <c r="S81" s="313"/>
      <c r="T81" s="313"/>
      <c r="U81" s="313"/>
      <c r="V81" s="314"/>
      <c r="W81" s="273"/>
      <c r="X81" s="324">
        <f t="shared" si="12"/>
        <v>0</v>
      </c>
      <c r="Y81" s="325"/>
      <c r="Z81" s="33"/>
      <c r="AA81" s="246"/>
      <c r="AB81" s="242" t="b">
        <f t="shared" si="13"/>
        <v>0</v>
      </c>
      <c r="AH81" s="243" t="b">
        <f t="shared" si="14"/>
        <v>0</v>
      </c>
    </row>
    <row r="82" spans="1:34" ht="27" customHeight="1" x14ac:dyDescent="0.2">
      <c r="A82" s="172"/>
      <c r="B82" s="228" t="s">
        <v>103</v>
      </c>
      <c r="C82" s="330"/>
      <c r="D82" s="331"/>
      <c r="E82" s="332"/>
      <c r="F82" s="524"/>
      <c r="G82" s="525"/>
      <c r="H82" s="525"/>
      <c r="I82" s="525"/>
      <c r="J82" s="526"/>
      <c r="K82" s="315" t="str">
        <f t="shared" si="10"/>
        <v/>
      </c>
      <c r="L82" s="316"/>
      <c r="M82" s="298"/>
      <c r="N82" s="271" t="str">
        <f t="shared" si="11"/>
        <v/>
      </c>
      <c r="P82" s="312"/>
      <c r="Q82" s="313"/>
      <c r="R82" s="313"/>
      <c r="S82" s="313"/>
      <c r="T82" s="313"/>
      <c r="U82" s="313"/>
      <c r="V82" s="314"/>
      <c r="W82" s="273"/>
      <c r="X82" s="324">
        <f t="shared" si="12"/>
        <v>0</v>
      </c>
      <c r="Y82" s="325"/>
      <c r="Z82" s="33"/>
      <c r="AA82" s="246"/>
      <c r="AB82" s="242" t="b">
        <f t="shared" si="13"/>
        <v>0</v>
      </c>
      <c r="AH82" s="243" t="b">
        <f t="shared" si="14"/>
        <v>0</v>
      </c>
    </row>
    <row r="83" spans="1:34" ht="27" customHeight="1" x14ac:dyDescent="0.2">
      <c r="A83" s="172"/>
      <c r="B83" s="228" t="s">
        <v>104</v>
      </c>
      <c r="C83" s="330"/>
      <c r="D83" s="331"/>
      <c r="E83" s="332"/>
      <c r="F83" s="524"/>
      <c r="G83" s="525"/>
      <c r="H83" s="525"/>
      <c r="I83" s="525"/>
      <c r="J83" s="526"/>
      <c r="K83" s="315" t="str">
        <f t="shared" si="10"/>
        <v/>
      </c>
      <c r="L83" s="316"/>
      <c r="M83" s="298"/>
      <c r="N83" s="271" t="str">
        <f t="shared" si="11"/>
        <v/>
      </c>
      <c r="P83" s="312"/>
      <c r="Q83" s="313"/>
      <c r="R83" s="313"/>
      <c r="S83" s="313"/>
      <c r="T83" s="313"/>
      <c r="U83" s="313"/>
      <c r="V83" s="314"/>
      <c r="W83" s="273"/>
      <c r="X83" s="324">
        <f t="shared" si="12"/>
        <v>0</v>
      </c>
      <c r="Y83" s="325"/>
      <c r="Z83" s="33"/>
      <c r="AA83" s="246"/>
      <c r="AB83" s="242" t="b">
        <f t="shared" si="13"/>
        <v>0</v>
      </c>
      <c r="AH83" s="243" t="b">
        <f t="shared" si="14"/>
        <v>0</v>
      </c>
    </row>
    <row r="84" spans="1:34" ht="27" customHeight="1" x14ac:dyDescent="0.2">
      <c r="A84" s="172"/>
      <c r="B84" s="228" t="s">
        <v>106</v>
      </c>
      <c r="C84" s="330"/>
      <c r="D84" s="331"/>
      <c r="E84" s="332"/>
      <c r="F84" s="524"/>
      <c r="G84" s="525"/>
      <c r="H84" s="525"/>
      <c r="I84" s="525"/>
      <c r="J84" s="526"/>
      <c r="K84" s="315" t="str">
        <f t="shared" si="10"/>
        <v/>
      </c>
      <c r="L84" s="316"/>
      <c r="M84" s="298"/>
      <c r="N84" s="271" t="str">
        <f t="shared" si="11"/>
        <v/>
      </c>
      <c r="P84" s="312"/>
      <c r="Q84" s="313"/>
      <c r="R84" s="313"/>
      <c r="S84" s="313"/>
      <c r="T84" s="313"/>
      <c r="U84" s="313"/>
      <c r="V84" s="314"/>
      <c r="W84" s="273"/>
      <c r="X84" s="324">
        <f t="shared" si="12"/>
        <v>0</v>
      </c>
      <c r="Y84" s="325"/>
      <c r="Z84" s="33"/>
      <c r="AA84" s="246"/>
      <c r="AB84" s="242" t="b">
        <f t="shared" si="13"/>
        <v>0</v>
      </c>
      <c r="AH84" s="243" t="b">
        <f t="shared" si="14"/>
        <v>0</v>
      </c>
    </row>
    <row r="85" spans="1:34" ht="27" customHeight="1" x14ac:dyDescent="0.2">
      <c r="A85" s="172"/>
      <c r="B85" s="228" t="s">
        <v>105</v>
      </c>
      <c r="C85" s="330"/>
      <c r="D85" s="331"/>
      <c r="E85" s="332"/>
      <c r="F85" s="524"/>
      <c r="G85" s="525"/>
      <c r="H85" s="525"/>
      <c r="I85" s="525"/>
      <c r="J85" s="526"/>
      <c r="K85" s="315" t="str">
        <f t="shared" si="10"/>
        <v/>
      </c>
      <c r="L85" s="316"/>
      <c r="M85" s="298"/>
      <c r="N85" s="271" t="str">
        <f t="shared" si="11"/>
        <v/>
      </c>
      <c r="P85" s="312"/>
      <c r="Q85" s="313"/>
      <c r="R85" s="313"/>
      <c r="S85" s="313"/>
      <c r="T85" s="313"/>
      <c r="U85" s="313"/>
      <c r="V85" s="314"/>
      <c r="W85" s="273"/>
      <c r="X85" s="324">
        <f t="shared" si="12"/>
        <v>0</v>
      </c>
      <c r="Y85" s="325"/>
      <c r="Z85" s="33"/>
      <c r="AA85" s="246"/>
      <c r="AB85" s="242" t="b">
        <f t="shared" si="13"/>
        <v>0</v>
      </c>
      <c r="AH85" s="243" t="b">
        <f t="shared" si="14"/>
        <v>0</v>
      </c>
    </row>
    <row r="86" spans="1:34" ht="27" customHeight="1" x14ac:dyDescent="0.2">
      <c r="A86" s="172"/>
      <c r="B86" s="228" t="s">
        <v>107</v>
      </c>
      <c r="C86" s="330"/>
      <c r="D86" s="331"/>
      <c r="E86" s="332"/>
      <c r="F86" s="524"/>
      <c r="G86" s="525"/>
      <c r="H86" s="525"/>
      <c r="I86" s="525"/>
      <c r="J86" s="526"/>
      <c r="K86" s="315" t="str">
        <f t="shared" si="10"/>
        <v/>
      </c>
      <c r="L86" s="316"/>
      <c r="M86" s="298"/>
      <c r="N86" s="271" t="str">
        <f t="shared" si="11"/>
        <v/>
      </c>
      <c r="P86" s="312"/>
      <c r="Q86" s="313"/>
      <c r="R86" s="313"/>
      <c r="S86" s="313"/>
      <c r="T86" s="313"/>
      <c r="U86" s="313"/>
      <c r="V86" s="314"/>
      <c r="W86" s="273"/>
      <c r="X86" s="324">
        <f t="shared" si="12"/>
        <v>0</v>
      </c>
      <c r="Y86" s="325"/>
      <c r="Z86" s="33"/>
      <c r="AA86" s="246"/>
      <c r="AB86" s="242" t="b">
        <f t="shared" si="13"/>
        <v>0</v>
      </c>
      <c r="AH86" s="243" t="b">
        <f t="shared" si="14"/>
        <v>0</v>
      </c>
    </row>
    <row r="87" spans="1:34" ht="27" customHeight="1" x14ac:dyDescent="0.2">
      <c r="A87" s="172"/>
      <c r="B87" s="228" t="s">
        <v>108</v>
      </c>
      <c r="C87" s="330"/>
      <c r="D87" s="331"/>
      <c r="E87" s="332"/>
      <c r="F87" s="524"/>
      <c r="G87" s="525"/>
      <c r="H87" s="525"/>
      <c r="I87" s="525"/>
      <c r="J87" s="526"/>
      <c r="K87" s="315" t="str">
        <f t="shared" si="10"/>
        <v/>
      </c>
      <c r="L87" s="316"/>
      <c r="M87" s="298"/>
      <c r="N87" s="271" t="str">
        <f t="shared" si="11"/>
        <v/>
      </c>
      <c r="P87" s="312"/>
      <c r="Q87" s="313"/>
      <c r="R87" s="313"/>
      <c r="S87" s="313"/>
      <c r="T87" s="313"/>
      <c r="U87" s="313"/>
      <c r="V87" s="314"/>
      <c r="W87" s="273"/>
      <c r="X87" s="324">
        <f t="shared" si="12"/>
        <v>0</v>
      </c>
      <c r="Y87" s="325"/>
      <c r="Z87" s="33"/>
      <c r="AA87" s="246"/>
      <c r="AB87" s="242" t="b">
        <f t="shared" si="13"/>
        <v>0</v>
      </c>
      <c r="AH87" s="243" t="b">
        <f t="shared" si="14"/>
        <v>0</v>
      </c>
    </row>
    <row r="88" spans="1:34" ht="27" customHeight="1" x14ac:dyDescent="0.2">
      <c r="A88" s="172"/>
      <c r="B88" s="228" t="s">
        <v>109</v>
      </c>
      <c r="C88" s="330"/>
      <c r="D88" s="331"/>
      <c r="E88" s="332"/>
      <c r="F88" s="524"/>
      <c r="G88" s="525"/>
      <c r="H88" s="525"/>
      <c r="I88" s="525"/>
      <c r="J88" s="526"/>
      <c r="K88" s="315" t="str">
        <f t="shared" si="10"/>
        <v/>
      </c>
      <c r="L88" s="316"/>
      <c r="M88" s="298"/>
      <c r="N88" s="271" t="str">
        <f t="shared" si="11"/>
        <v/>
      </c>
      <c r="P88" s="312"/>
      <c r="Q88" s="313"/>
      <c r="R88" s="313"/>
      <c r="S88" s="313"/>
      <c r="T88" s="313"/>
      <c r="U88" s="313"/>
      <c r="V88" s="314"/>
      <c r="W88" s="273"/>
      <c r="X88" s="324">
        <f t="shared" si="12"/>
        <v>0</v>
      </c>
      <c r="Y88" s="325"/>
      <c r="Z88" s="33"/>
      <c r="AA88" s="246"/>
      <c r="AB88" s="242" t="b">
        <f t="shared" si="13"/>
        <v>0</v>
      </c>
      <c r="AH88" s="243" t="b">
        <f t="shared" si="14"/>
        <v>0</v>
      </c>
    </row>
    <row r="89" spans="1:34" ht="27" customHeight="1" x14ac:dyDescent="0.2">
      <c r="A89" s="172"/>
      <c r="B89" s="228" t="s">
        <v>176</v>
      </c>
      <c r="C89" s="330"/>
      <c r="D89" s="331"/>
      <c r="E89" s="332"/>
      <c r="F89" s="524"/>
      <c r="G89" s="525"/>
      <c r="H89" s="525"/>
      <c r="I89" s="525"/>
      <c r="J89" s="526"/>
      <c r="K89" s="315" t="str">
        <f t="shared" si="10"/>
        <v/>
      </c>
      <c r="L89" s="316"/>
      <c r="M89" s="298"/>
      <c r="N89" s="271" t="str">
        <f t="shared" si="11"/>
        <v/>
      </c>
      <c r="P89" s="312"/>
      <c r="Q89" s="313"/>
      <c r="R89" s="313"/>
      <c r="S89" s="313"/>
      <c r="T89" s="313"/>
      <c r="U89" s="313"/>
      <c r="V89" s="314"/>
      <c r="W89" s="273"/>
      <c r="X89" s="324">
        <f t="shared" si="12"/>
        <v>0</v>
      </c>
      <c r="Y89" s="325"/>
      <c r="Z89" s="33"/>
      <c r="AA89" s="246"/>
      <c r="AB89" s="242" t="b">
        <f t="shared" si="13"/>
        <v>0</v>
      </c>
      <c r="AH89" s="243" t="b">
        <f t="shared" si="14"/>
        <v>0</v>
      </c>
    </row>
    <row r="90" spans="1:34" ht="27" customHeight="1" x14ac:dyDescent="0.2">
      <c r="A90" s="172"/>
      <c r="B90" s="228" t="s">
        <v>177</v>
      </c>
      <c r="C90" s="330"/>
      <c r="D90" s="331"/>
      <c r="E90" s="332"/>
      <c r="F90" s="524"/>
      <c r="G90" s="525"/>
      <c r="H90" s="525"/>
      <c r="I90" s="525"/>
      <c r="J90" s="526"/>
      <c r="K90" s="315" t="str">
        <f t="shared" si="10"/>
        <v/>
      </c>
      <c r="L90" s="316"/>
      <c r="M90" s="298"/>
      <c r="N90" s="271" t="str">
        <f t="shared" si="11"/>
        <v/>
      </c>
      <c r="P90" s="312"/>
      <c r="Q90" s="313"/>
      <c r="R90" s="313"/>
      <c r="S90" s="313"/>
      <c r="T90" s="313"/>
      <c r="U90" s="313"/>
      <c r="V90" s="314"/>
      <c r="W90" s="273"/>
      <c r="X90" s="328">
        <f t="shared" si="12"/>
        <v>0</v>
      </c>
      <c r="Y90" s="329"/>
      <c r="Z90" s="33"/>
      <c r="AA90" s="246"/>
      <c r="AB90" s="242" t="b">
        <f t="shared" si="13"/>
        <v>0</v>
      </c>
      <c r="AH90" s="243" t="b">
        <f t="shared" si="14"/>
        <v>0</v>
      </c>
    </row>
    <row r="91" spans="1:34" ht="17.25" customHeight="1" x14ac:dyDescent="0.2">
      <c r="A91" s="172"/>
      <c r="B91" s="33"/>
      <c r="C91" s="33"/>
      <c r="D91" s="33"/>
      <c r="E91" s="33"/>
      <c r="F91" s="33"/>
      <c r="G91" s="33"/>
      <c r="H91" s="33"/>
      <c r="I91" s="33"/>
      <c r="J91" s="33"/>
      <c r="K91" s="33"/>
      <c r="P91" s="33"/>
      <c r="Q91" s="33"/>
      <c r="R91" s="33"/>
      <c r="S91" s="33"/>
      <c r="T91" s="33"/>
      <c r="U91" s="507"/>
      <c r="V91" s="508"/>
      <c r="W91" s="508"/>
      <c r="X91" s="62"/>
      <c r="Y91" s="63"/>
      <c r="Z91" s="33"/>
      <c r="AA91" s="246"/>
    </row>
    <row r="92" spans="1:34" ht="28.5" customHeight="1" x14ac:dyDescent="0.2">
      <c r="A92" s="172"/>
      <c r="B92" s="33"/>
      <c r="C92" s="33"/>
      <c r="D92" s="33"/>
      <c r="E92" s="33"/>
      <c r="F92" s="33"/>
      <c r="G92" s="33"/>
      <c r="H92" s="33"/>
      <c r="I92" s="33"/>
      <c r="J92" s="33"/>
      <c r="K92" s="33"/>
      <c r="P92" s="33"/>
      <c r="Q92" s="33"/>
      <c r="R92" s="33"/>
      <c r="S92" s="33"/>
      <c r="T92" s="33"/>
      <c r="U92" s="260"/>
      <c r="W92" s="62" t="s">
        <v>407</v>
      </c>
      <c r="X92" s="326">
        <f>SUM(X77:X90)</f>
        <v>0</v>
      </c>
      <c r="Y92" s="327"/>
      <c r="Z92" s="33"/>
      <c r="AA92" s="246"/>
    </row>
    <row r="93" spans="1:34" ht="21" customHeight="1" x14ac:dyDescent="0.25">
      <c r="B93" s="282" t="s">
        <v>421</v>
      </c>
      <c r="C93" s="283"/>
      <c r="D93" s="284"/>
      <c r="E93" s="284"/>
      <c r="F93" s="284"/>
      <c r="G93" s="284"/>
      <c r="H93" s="285"/>
      <c r="I93" s="284"/>
      <c r="J93" s="284"/>
      <c r="K93" s="284"/>
      <c r="L93" s="284"/>
      <c r="M93" s="284"/>
      <c r="N93" s="286"/>
      <c r="P93" s="287"/>
      <c r="Q93" s="287"/>
      <c r="R93" s="287"/>
      <c r="X93" s="288"/>
      <c r="Z93" s="33"/>
      <c r="AA93" s="246"/>
    </row>
    <row r="94" spans="1:34" ht="24" customHeight="1" x14ac:dyDescent="0.2">
      <c r="B94" s="289" t="s">
        <v>422</v>
      </c>
      <c r="C94" s="290"/>
      <c r="D94" s="291"/>
      <c r="E94" s="291"/>
      <c r="F94" s="291"/>
      <c r="G94" s="291"/>
      <c r="H94" s="292"/>
      <c r="I94" s="291"/>
      <c r="J94" s="291"/>
      <c r="K94" s="291"/>
      <c r="L94" s="291"/>
      <c r="M94" s="291"/>
      <c r="N94" s="293"/>
      <c r="P94" s="287"/>
      <c r="Q94" s="287"/>
      <c r="R94" s="287"/>
      <c r="X94" s="288"/>
      <c r="Z94" s="33"/>
      <c r="AA94" s="246"/>
    </row>
    <row r="95" spans="1:34" ht="27" customHeight="1" x14ac:dyDescent="0.2">
      <c r="A95" s="172"/>
      <c r="B95" s="371"/>
      <c r="C95" s="371"/>
      <c r="D95" s="371"/>
      <c r="E95" s="371"/>
      <c r="F95" s="371"/>
      <c r="J95" s="33"/>
      <c r="P95" s="33"/>
      <c r="Q95" s="33"/>
      <c r="R95" s="33"/>
      <c r="S95" s="33"/>
      <c r="T95" s="33"/>
      <c r="V95" s="179"/>
      <c r="Z95" s="33"/>
      <c r="AA95" s="246"/>
    </row>
    <row r="96" spans="1:34" ht="17.25" customHeight="1" x14ac:dyDescent="0.2">
      <c r="A96" s="172"/>
      <c r="B96" s="33"/>
      <c r="C96" s="33"/>
      <c r="D96" s="33"/>
      <c r="E96" s="33"/>
      <c r="F96" s="33"/>
      <c r="G96" s="33"/>
      <c r="H96" s="33"/>
      <c r="I96" s="33"/>
      <c r="J96" s="33"/>
      <c r="P96" s="33"/>
      <c r="Q96" s="33"/>
      <c r="R96" s="33"/>
      <c r="S96" s="33"/>
      <c r="T96" s="33"/>
      <c r="U96" s="507"/>
      <c r="V96" s="508"/>
      <c r="W96" s="508"/>
      <c r="X96" s="62"/>
      <c r="Y96" s="63"/>
      <c r="Z96" s="33"/>
      <c r="AA96" s="246"/>
    </row>
    <row r="97" spans="1:44" ht="19.5" customHeight="1" x14ac:dyDescent="0.2">
      <c r="B97" s="49" t="s">
        <v>168</v>
      </c>
      <c r="F97" s="44"/>
      <c r="K97" s="49"/>
      <c r="N97" s="44"/>
      <c r="AA97" s="246"/>
      <c r="AJ97" s="54"/>
      <c r="AK97" s="54"/>
      <c r="AL97" s="54"/>
      <c r="AM97" s="54"/>
      <c r="AN97" s="54"/>
      <c r="AO97" s="54"/>
      <c r="AP97" s="54"/>
      <c r="AQ97" s="54"/>
      <c r="AR97" s="54"/>
    </row>
    <row r="98" spans="1:44" ht="28.5" customHeight="1" x14ac:dyDescent="0.2">
      <c r="A98" s="172"/>
      <c r="B98" s="453" t="s">
        <v>238</v>
      </c>
      <c r="C98" s="453"/>
      <c r="D98" s="453"/>
      <c r="E98" s="453"/>
      <c r="F98" s="453"/>
      <c r="G98" s="453"/>
      <c r="H98" s="453"/>
      <c r="I98" s="453"/>
      <c r="J98" s="453"/>
      <c r="M98" s="204"/>
      <c r="N98" s="38"/>
      <c r="P98" s="33"/>
      <c r="Q98" s="33"/>
      <c r="R98" s="33"/>
      <c r="S98" s="33"/>
      <c r="T98" s="33"/>
      <c r="U98" s="33"/>
      <c r="V98" s="33"/>
      <c r="W98" s="33"/>
      <c r="X98" s="62"/>
      <c r="Y98" s="63"/>
      <c r="Z98" s="33"/>
      <c r="AA98" s="246"/>
    </row>
    <row r="99" spans="1:44" ht="24.75" hidden="1" customHeight="1" x14ac:dyDescent="0.2">
      <c r="A99" s="176"/>
      <c r="B99" s="546" t="s">
        <v>222</v>
      </c>
      <c r="C99" s="547"/>
      <c r="D99" s="547"/>
      <c r="E99" s="547"/>
      <c r="F99" s="547"/>
      <c r="G99" s="547"/>
      <c r="H99" s="547"/>
      <c r="I99" s="547"/>
      <c r="J99" s="548"/>
      <c r="K99" s="44" t="s">
        <v>232</v>
      </c>
      <c r="L99" s="38"/>
      <c r="M99" s="38"/>
      <c r="N99" s="38"/>
      <c r="P99" s="33"/>
      <c r="Q99" s="33"/>
      <c r="R99" s="33"/>
      <c r="S99" s="33"/>
      <c r="T99" s="33"/>
      <c r="U99" s="33"/>
      <c r="V99" s="33"/>
      <c r="W99" s="33"/>
      <c r="X99" s="62"/>
      <c r="Y99" s="63"/>
      <c r="Z99" s="33"/>
      <c r="AA99" s="246"/>
    </row>
    <row r="100" spans="1:44" ht="17.25" customHeight="1" x14ac:dyDescent="0.2">
      <c r="A100" s="172"/>
      <c r="B100" s="34"/>
      <c r="C100" s="34"/>
      <c r="D100" s="34"/>
      <c r="E100" s="34"/>
      <c r="F100" s="9"/>
      <c r="G100" s="34"/>
      <c r="H100" s="34"/>
      <c r="I100" s="34"/>
      <c r="J100" s="33"/>
      <c r="P100" s="33"/>
      <c r="Q100" s="33"/>
      <c r="R100" s="33"/>
      <c r="S100" s="33"/>
      <c r="T100" s="33"/>
      <c r="U100" s="33"/>
      <c r="V100" s="33"/>
      <c r="W100" s="33"/>
      <c r="X100" s="62"/>
      <c r="Y100" s="63"/>
      <c r="Z100" s="33"/>
    </row>
    <row r="101" spans="1:44" ht="17.25" customHeight="1" x14ac:dyDescent="0.2">
      <c r="A101" s="172"/>
      <c r="E101" s="549"/>
      <c r="F101" s="549"/>
      <c r="G101" s="549"/>
      <c r="H101" s="549"/>
      <c r="I101" s="549"/>
      <c r="J101" s="33"/>
      <c r="K101" s="44"/>
      <c r="P101" s="33"/>
      <c r="Q101" s="33"/>
      <c r="R101" s="33"/>
      <c r="S101" s="33"/>
      <c r="T101" s="33"/>
      <c r="U101" s="33"/>
      <c r="V101" s="33"/>
      <c r="W101" s="33"/>
      <c r="X101" s="62"/>
      <c r="Y101" s="63"/>
      <c r="AA101" s="246"/>
    </row>
    <row r="102" spans="1:44" ht="8.25" customHeight="1" x14ac:dyDescent="0.2">
      <c r="A102" s="172"/>
      <c r="J102" s="33"/>
      <c r="P102" s="33"/>
      <c r="Q102" s="33"/>
      <c r="R102" s="33"/>
      <c r="S102" s="33"/>
      <c r="T102" s="33"/>
      <c r="U102" s="33"/>
      <c r="V102" s="33"/>
      <c r="W102" s="33"/>
      <c r="X102" s="62"/>
      <c r="Y102" s="63"/>
      <c r="AA102" s="246"/>
    </row>
    <row r="103" spans="1:44" ht="41.25" customHeight="1" x14ac:dyDescent="0.2">
      <c r="A103" s="172"/>
      <c r="B103" s="230" t="s">
        <v>267</v>
      </c>
      <c r="C103" s="59"/>
      <c r="D103" s="59"/>
      <c r="P103" s="33"/>
      <c r="Q103" s="33"/>
      <c r="R103" s="33"/>
      <c r="S103" s="33"/>
      <c r="T103" s="33"/>
      <c r="U103" s="33"/>
      <c r="V103" s="33"/>
      <c r="W103" s="33"/>
      <c r="X103" s="62"/>
      <c r="Y103" s="63"/>
      <c r="Z103" s="33"/>
      <c r="AA103" s="246"/>
    </row>
    <row r="104" spans="1:44" ht="41.25" customHeight="1" x14ac:dyDescent="0.2">
      <c r="A104" s="172"/>
      <c r="B104" s="552" t="s">
        <v>268</v>
      </c>
      <c r="C104" s="553"/>
      <c r="D104" s="553"/>
      <c r="E104" s="553"/>
      <c r="F104" s="553"/>
      <c r="G104" s="553"/>
      <c r="H104" s="553"/>
      <c r="I104" s="553"/>
      <c r="J104" s="553"/>
      <c r="P104" s="33"/>
      <c r="Q104" s="33"/>
      <c r="R104" s="33"/>
      <c r="S104" s="33"/>
      <c r="T104" s="33"/>
      <c r="U104" s="33"/>
      <c r="V104" s="33"/>
      <c r="W104" s="33"/>
      <c r="X104" s="62"/>
      <c r="Y104" s="63"/>
      <c r="Z104" s="33"/>
      <c r="AA104" s="246"/>
      <c r="AB104" s="247"/>
    </row>
    <row r="105" spans="1:44" ht="17.25" customHeight="1" x14ac:dyDescent="0.2">
      <c r="A105" s="172"/>
      <c r="B105" s="453"/>
      <c r="C105" s="453"/>
      <c r="D105" s="453"/>
      <c r="F105" s="58"/>
      <c r="G105" s="58"/>
      <c r="H105" s="58"/>
      <c r="I105" s="58"/>
      <c r="J105" s="33"/>
      <c r="P105" s="33"/>
      <c r="Q105" s="33"/>
      <c r="R105" s="33"/>
      <c r="S105" s="33"/>
      <c r="T105" s="33"/>
      <c r="U105" s="33"/>
      <c r="V105" s="33"/>
      <c r="W105" s="33"/>
      <c r="X105" s="62"/>
      <c r="Y105" s="63"/>
      <c r="Z105" s="33"/>
      <c r="AA105" s="246"/>
      <c r="AB105" s="247"/>
    </row>
    <row r="106" spans="1:44" ht="25.5" hidden="1" customHeight="1" x14ac:dyDescent="0.2">
      <c r="A106" s="172"/>
      <c r="B106" s="172"/>
      <c r="C106" s="172"/>
      <c r="D106" s="172"/>
      <c r="E106" s="172"/>
      <c r="F106" s="172"/>
      <c r="G106" s="172"/>
      <c r="H106" s="172"/>
      <c r="I106" s="172"/>
      <c r="J106" s="172"/>
      <c r="K106" s="172"/>
      <c r="L106" s="53"/>
      <c r="M106" s="53"/>
      <c r="N106" s="53"/>
      <c r="O106" s="99"/>
      <c r="P106" s="44"/>
      <c r="Q106" s="33"/>
      <c r="R106" s="33"/>
      <c r="S106" s="33"/>
      <c r="T106" s="33"/>
      <c r="U106" s="33"/>
      <c r="V106" s="33"/>
      <c r="W106" s="33"/>
      <c r="X106" s="62"/>
      <c r="Y106" s="63"/>
      <c r="Z106" s="33"/>
      <c r="AA106" s="246"/>
    </row>
    <row r="107" spans="1:44" ht="18.75" customHeight="1" x14ac:dyDescent="0.2">
      <c r="A107" s="172"/>
      <c r="B107" s="509" t="s">
        <v>231</v>
      </c>
      <c r="C107" s="510"/>
      <c r="D107" s="510"/>
      <c r="E107" s="510"/>
      <c r="F107" s="510"/>
      <c r="G107" s="510"/>
      <c r="H107" s="510"/>
      <c r="I107" s="510"/>
      <c r="J107" s="510"/>
      <c r="L107" s="53"/>
      <c r="M107" s="53"/>
      <c r="N107" s="53"/>
      <c r="O107" s="99"/>
      <c r="P107" s="99"/>
      <c r="Q107" s="33"/>
      <c r="R107" s="33"/>
      <c r="S107" s="33"/>
      <c r="T107" s="33"/>
      <c r="U107" s="33"/>
      <c r="V107" s="33"/>
      <c r="W107" s="33"/>
      <c r="X107" s="62"/>
      <c r="Y107" s="63"/>
      <c r="Z107" s="33"/>
      <c r="AA107" s="246"/>
    </row>
    <row r="108" spans="1:44" ht="25.5" customHeight="1" x14ac:dyDescent="0.2">
      <c r="A108" s="172"/>
      <c r="B108" s="374" t="s">
        <v>437</v>
      </c>
      <c r="C108" s="375"/>
      <c r="D108" s="375"/>
      <c r="E108" s="375"/>
      <c r="F108" s="375"/>
      <c r="G108" s="375"/>
      <c r="H108" s="375"/>
      <c r="I108" s="375"/>
      <c r="J108" s="376"/>
      <c r="L108" s="53"/>
      <c r="M108" s="53"/>
      <c r="N108" s="53"/>
      <c r="O108" s="99"/>
      <c r="P108" s="99"/>
      <c r="Q108" s="33"/>
      <c r="R108" s="33"/>
      <c r="S108" s="33"/>
      <c r="T108" s="33"/>
      <c r="U108" s="33"/>
      <c r="V108" s="33"/>
      <c r="W108" s="33"/>
      <c r="X108" s="62"/>
      <c r="Y108" s="63"/>
      <c r="Z108" s="33"/>
      <c r="AA108" s="246"/>
    </row>
    <row r="109" spans="1:44" ht="17.25" customHeight="1" x14ac:dyDescent="0.2">
      <c r="A109" s="172"/>
      <c r="B109" s="377"/>
      <c r="C109" s="378"/>
      <c r="D109" s="378"/>
      <c r="E109" s="378"/>
      <c r="F109" s="378"/>
      <c r="G109" s="378"/>
      <c r="H109" s="378"/>
      <c r="I109" s="378"/>
      <c r="J109" s="379"/>
      <c r="K109" s="511"/>
      <c r="L109" s="545"/>
      <c r="M109" s="388"/>
      <c r="N109" s="388"/>
      <c r="P109" s="33"/>
      <c r="Q109" s="33"/>
      <c r="R109" s="33"/>
      <c r="S109" s="33"/>
      <c r="T109" s="33"/>
      <c r="U109" s="33"/>
      <c r="V109" s="33"/>
      <c r="W109" s="33"/>
      <c r="X109" s="62"/>
      <c r="Y109" s="63"/>
      <c r="Z109" s="33"/>
      <c r="AA109" s="246"/>
    </row>
    <row r="110" spans="1:44" ht="17.25" customHeight="1" x14ac:dyDescent="0.2">
      <c r="A110" s="172"/>
      <c r="B110" s="34"/>
      <c r="K110" s="511"/>
      <c r="L110" s="545"/>
      <c r="M110" s="388"/>
      <c r="N110" s="388"/>
      <c r="P110" s="33"/>
      <c r="Q110" s="33"/>
      <c r="R110" s="33"/>
      <c r="S110" s="33"/>
      <c r="T110" s="33"/>
      <c r="U110" s="33"/>
      <c r="V110" s="33"/>
      <c r="W110" s="33"/>
      <c r="X110" s="62"/>
      <c r="Y110" s="63"/>
      <c r="Z110" s="33"/>
      <c r="AA110" s="246"/>
    </row>
    <row r="111" spans="1:44" ht="20.25" customHeight="1" x14ac:dyDescent="0.2">
      <c r="A111" s="172"/>
      <c r="B111" s="371" t="s">
        <v>169</v>
      </c>
      <c r="C111" s="371"/>
      <c r="D111" s="371"/>
      <c r="E111" s="371"/>
      <c r="F111" s="371"/>
      <c r="G111" s="44"/>
      <c r="J111" s="33"/>
      <c r="K111" s="511"/>
      <c r="L111" s="388"/>
      <c r="M111" s="388"/>
      <c r="N111" s="388"/>
      <c r="P111" s="49" t="s">
        <v>34</v>
      </c>
      <c r="X111" s="62"/>
      <c r="Y111" s="63"/>
      <c r="Z111" s="33"/>
      <c r="AA111" s="246"/>
    </row>
    <row r="112" spans="1:44" ht="15.75" customHeight="1" x14ac:dyDescent="0.2">
      <c r="A112" s="172"/>
      <c r="B112" s="496" t="s">
        <v>219</v>
      </c>
      <c r="C112" s="496"/>
      <c r="D112" s="496"/>
      <c r="E112" s="497"/>
      <c r="F112" s="181"/>
      <c r="G112" s="9"/>
      <c r="H112" s="9"/>
      <c r="I112" s="9"/>
      <c r="J112" s="33"/>
      <c r="K112" s="512"/>
      <c r="L112" s="182"/>
      <c r="M112" s="180"/>
      <c r="N112" s="178"/>
      <c r="P112" s="29"/>
      <c r="X112" s="62"/>
      <c r="Y112" s="63"/>
      <c r="Z112" s="33"/>
      <c r="AA112" s="246"/>
    </row>
    <row r="113" spans="1:34" ht="99" customHeight="1" x14ac:dyDescent="0.2">
      <c r="A113" s="172"/>
      <c r="B113" s="695"/>
      <c r="C113" s="696"/>
      <c r="D113" s="498" t="s">
        <v>255</v>
      </c>
      <c r="E113" s="550"/>
      <c r="F113" s="550"/>
      <c r="G113" s="551"/>
      <c r="H113" s="498" t="s">
        <v>221</v>
      </c>
      <c r="I113" s="550"/>
      <c r="J113" s="550"/>
      <c r="K113" s="550"/>
      <c r="L113" s="550"/>
      <c r="M113" s="550"/>
      <c r="N113" s="551"/>
      <c r="P113" s="212" t="s">
        <v>254</v>
      </c>
      <c r="Q113" s="398" t="s">
        <v>253</v>
      </c>
      <c r="R113" s="399"/>
      <c r="S113" s="399"/>
      <c r="T113" s="399"/>
      <c r="U113" s="399"/>
      <c r="V113" s="399"/>
      <c r="W113" s="399"/>
      <c r="X113" s="400"/>
      <c r="Y113" s="98"/>
      <c r="Z113" s="97"/>
      <c r="AA113" s="246"/>
    </row>
    <row r="114" spans="1:34" ht="34.5" customHeight="1" x14ac:dyDescent="0.2">
      <c r="A114" s="172" t="s">
        <v>186</v>
      </c>
      <c r="B114" s="686"/>
      <c r="C114" s="687"/>
      <c r="D114" s="382"/>
      <c r="E114" s="539"/>
      <c r="F114" s="539"/>
      <c r="G114" s="540"/>
      <c r="H114" s="387"/>
      <c r="I114" s="383"/>
      <c r="J114" s="383"/>
      <c r="K114" s="383"/>
      <c r="L114" s="383"/>
      <c r="M114" s="383"/>
      <c r="N114" s="384"/>
      <c r="O114" s="68"/>
      <c r="P114" s="203"/>
      <c r="Q114" s="536"/>
      <c r="R114" s="537"/>
      <c r="S114" s="537"/>
      <c r="T114" s="537"/>
      <c r="U114" s="537"/>
      <c r="V114" s="537"/>
      <c r="W114" s="537"/>
      <c r="X114" s="538"/>
      <c r="Y114" s="68"/>
      <c r="Z114" s="68"/>
      <c r="AA114" s="241" t="b">
        <f t="shared" ref="AA114:AA133" si="15">AND(AND(LEFT(B114,4)&lt;&gt;"Välj",B114&lt;&gt;""),P114="")</f>
        <v>0</v>
      </c>
      <c r="AB114" s="242" t="b">
        <f t="shared" ref="AB114:AB133" si="16">AND(AND(LEFT(B114,4)&lt;&gt;"Välj",B114&lt;&gt;""),Q114="")</f>
        <v>0</v>
      </c>
      <c r="AH114" s="243" t="b">
        <f t="shared" ref="AH114:AH132" si="17">OR(AA114:AG114)</f>
        <v>0</v>
      </c>
    </row>
    <row r="115" spans="1:34" ht="32.25" customHeight="1" x14ac:dyDescent="0.2">
      <c r="A115" s="172" t="s">
        <v>186</v>
      </c>
      <c r="B115" s="686"/>
      <c r="C115" s="687"/>
      <c r="D115" s="382"/>
      <c r="E115" s="539"/>
      <c r="F115" s="539"/>
      <c r="G115" s="540"/>
      <c r="H115" s="387"/>
      <c r="I115" s="383"/>
      <c r="J115" s="383"/>
      <c r="K115" s="383"/>
      <c r="L115" s="383"/>
      <c r="M115" s="383"/>
      <c r="N115" s="384"/>
      <c r="O115" s="68"/>
      <c r="P115" s="203"/>
      <c r="Q115" s="536"/>
      <c r="R115" s="537"/>
      <c r="S115" s="537"/>
      <c r="T115" s="537"/>
      <c r="U115" s="537"/>
      <c r="V115" s="537"/>
      <c r="W115" s="537"/>
      <c r="X115" s="538"/>
      <c r="Y115" s="68"/>
      <c r="Z115" s="68"/>
      <c r="AA115" s="241" t="b">
        <f t="shared" si="15"/>
        <v>0</v>
      </c>
      <c r="AB115" s="242" t="b">
        <f t="shared" si="16"/>
        <v>0</v>
      </c>
      <c r="AH115" s="243" t="b">
        <f t="shared" si="17"/>
        <v>0</v>
      </c>
    </row>
    <row r="116" spans="1:34" ht="32.25" customHeight="1" x14ac:dyDescent="0.2">
      <c r="A116" s="172" t="s">
        <v>186</v>
      </c>
      <c r="B116" s="686"/>
      <c r="C116" s="687"/>
      <c r="D116" s="382"/>
      <c r="E116" s="539"/>
      <c r="F116" s="539"/>
      <c r="G116" s="540"/>
      <c r="H116" s="387"/>
      <c r="I116" s="383"/>
      <c r="J116" s="383"/>
      <c r="K116" s="383"/>
      <c r="L116" s="383"/>
      <c r="M116" s="383"/>
      <c r="N116" s="384"/>
      <c r="O116" s="68"/>
      <c r="P116" s="203"/>
      <c r="Q116" s="536"/>
      <c r="R116" s="537"/>
      <c r="S116" s="537"/>
      <c r="T116" s="537"/>
      <c r="U116" s="537"/>
      <c r="V116" s="537"/>
      <c r="W116" s="537"/>
      <c r="X116" s="538"/>
      <c r="Y116" s="68"/>
      <c r="Z116" s="68"/>
      <c r="AA116" s="241" t="b">
        <f t="shared" si="15"/>
        <v>0</v>
      </c>
      <c r="AB116" s="242" t="b">
        <f t="shared" si="16"/>
        <v>0</v>
      </c>
      <c r="AH116" s="243" t="b">
        <f t="shared" si="17"/>
        <v>0</v>
      </c>
    </row>
    <row r="117" spans="1:34" ht="32.25" customHeight="1" x14ac:dyDescent="0.2">
      <c r="A117" s="172" t="s">
        <v>186</v>
      </c>
      <c r="B117" s="686"/>
      <c r="C117" s="687"/>
      <c r="D117" s="382"/>
      <c r="E117" s="539"/>
      <c r="F117" s="539"/>
      <c r="G117" s="540"/>
      <c r="H117" s="387"/>
      <c r="I117" s="383"/>
      <c r="J117" s="383"/>
      <c r="K117" s="383"/>
      <c r="L117" s="383"/>
      <c r="M117" s="383"/>
      <c r="N117" s="384"/>
      <c r="O117" s="68"/>
      <c r="P117" s="203"/>
      <c r="Q117" s="536"/>
      <c r="R117" s="537"/>
      <c r="S117" s="537"/>
      <c r="T117" s="537"/>
      <c r="U117" s="537"/>
      <c r="V117" s="537"/>
      <c r="W117" s="537"/>
      <c r="X117" s="538"/>
      <c r="Y117" s="68"/>
      <c r="Z117" s="68"/>
      <c r="AA117" s="241" t="b">
        <f t="shared" si="15"/>
        <v>0</v>
      </c>
      <c r="AB117" s="242" t="b">
        <f t="shared" si="16"/>
        <v>0</v>
      </c>
      <c r="AH117" s="243" t="b">
        <f t="shared" si="17"/>
        <v>0</v>
      </c>
    </row>
    <row r="118" spans="1:34" ht="32.25" customHeight="1" x14ac:dyDescent="0.2">
      <c r="A118" s="172" t="s">
        <v>186</v>
      </c>
      <c r="B118" s="686"/>
      <c r="C118" s="687"/>
      <c r="D118" s="382"/>
      <c r="E118" s="539"/>
      <c r="F118" s="539"/>
      <c r="G118" s="540"/>
      <c r="H118" s="387"/>
      <c r="I118" s="383"/>
      <c r="J118" s="383"/>
      <c r="K118" s="383"/>
      <c r="L118" s="383"/>
      <c r="M118" s="383"/>
      <c r="N118" s="384"/>
      <c r="O118" s="68"/>
      <c r="P118" s="203"/>
      <c r="Q118" s="536"/>
      <c r="R118" s="537"/>
      <c r="S118" s="537"/>
      <c r="T118" s="537"/>
      <c r="U118" s="537"/>
      <c r="V118" s="537"/>
      <c r="W118" s="537"/>
      <c r="X118" s="538"/>
      <c r="Y118" s="68"/>
      <c r="Z118" s="68"/>
      <c r="AA118" s="241" t="b">
        <f t="shared" si="15"/>
        <v>0</v>
      </c>
      <c r="AB118" s="242" t="b">
        <f t="shared" si="16"/>
        <v>0</v>
      </c>
      <c r="AH118" s="243" t="b">
        <f t="shared" si="17"/>
        <v>0</v>
      </c>
    </row>
    <row r="119" spans="1:34" ht="32.25" customHeight="1" x14ac:dyDescent="0.2">
      <c r="A119" s="172" t="s">
        <v>186</v>
      </c>
      <c r="B119" s="686"/>
      <c r="C119" s="687"/>
      <c r="D119" s="382"/>
      <c r="E119" s="539"/>
      <c r="F119" s="539"/>
      <c r="G119" s="540"/>
      <c r="H119" s="387"/>
      <c r="I119" s="383"/>
      <c r="J119" s="383"/>
      <c r="K119" s="383"/>
      <c r="L119" s="383"/>
      <c r="M119" s="383"/>
      <c r="N119" s="384"/>
      <c r="O119" s="193"/>
      <c r="P119" s="203"/>
      <c r="Q119" s="536"/>
      <c r="R119" s="537"/>
      <c r="S119" s="537"/>
      <c r="T119" s="537"/>
      <c r="U119" s="537"/>
      <c r="V119" s="537"/>
      <c r="W119" s="537"/>
      <c r="X119" s="538"/>
      <c r="Y119" s="68"/>
      <c r="Z119" s="68"/>
      <c r="AA119" s="241" t="b">
        <f t="shared" si="15"/>
        <v>0</v>
      </c>
      <c r="AB119" s="242" t="b">
        <f t="shared" si="16"/>
        <v>0</v>
      </c>
      <c r="AH119" s="243" t="b">
        <f t="shared" si="17"/>
        <v>0</v>
      </c>
    </row>
    <row r="120" spans="1:34" ht="32.25" customHeight="1" x14ac:dyDescent="0.2">
      <c r="A120" s="172" t="s">
        <v>186</v>
      </c>
      <c r="B120" s="686"/>
      <c r="C120" s="687"/>
      <c r="D120" s="382"/>
      <c r="E120" s="539"/>
      <c r="F120" s="539"/>
      <c r="G120" s="540"/>
      <c r="H120" s="387"/>
      <c r="I120" s="383"/>
      <c r="J120" s="383"/>
      <c r="K120" s="383"/>
      <c r="L120" s="383"/>
      <c r="M120" s="383"/>
      <c r="N120" s="384"/>
      <c r="O120" s="68"/>
      <c r="P120" s="203"/>
      <c r="Q120" s="536"/>
      <c r="R120" s="537"/>
      <c r="S120" s="537"/>
      <c r="T120" s="537"/>
      <c r="U120" s="537"/>
      <c r="V120" s="537"/>
      <c r="W120" s="537"/>
      <c r="X120" s="538"/>
      <c r="Y120" s="68"/>
      <c r="Z120" s="68"/>
      <c r="AA120" s="241" t="b">
        <f t="shared" si="15"/>
        <v>0</v>
      </c>
      <c r="AB120" s="242" t="b">
        <f t="shared" si="16"/>
        <v>0</v>
      </c>
      <c r="AH120" s="243" t="b">
        <f t="shared" si="17"/>
        <v>0</v>
      </c>
    </row>
    <row r="121" spans="1:34" ht="32.25" customHeight="1" x14ac:dyDescent="0.2">
      <c r="A121" s="172" t="s">
        <v>186</v>
      </c>
      <c r="B121" s="686"/>
      <c r="C121" s="687"/>
      <c r="D121" s="382"/>
      <c r="E121" s="539"/>
      <c r="F121" s="539"/>
      <c r="G121" s="540"/>
      <c r="H121" s="387"/>
      <c r="I121" s="383"/>
      <c r="J121" s="383"/>
      <c r="K121" s="383"/>
      <c r="L121" s="383"/>
      <c r="M121" s="383"/>
      <c r="N121" s="384"/>
      <c r="O121" s="68"/>
      <c r="P121" s="203"/>
      <c r="Q121" s="536"/>
      <c r="R121" s="537"/>
      <c r="S121" s="537"/>
      <c r="T121" s="537"/>
      <c r="U121" s="537"/>
      <c r="V121" s="537"/>
      <c r="W121" s="537"/>
      <c r="X121" s="538"/>
      <c r="Y121" s="68"/>
      <c r="Z121" s="68"/>
      <c r="AA121" s="241" t="b">
        <f t="shared" si="15"/>
        <v>0</v>
      </c>
      <c r="AB121" s="242" t="b">
        <f t="shared" si="16"/>
        <v>0</v>
      </c>
      <c r="AH121" s="243" t="b">
        <f t="shared" si="17"/>
        <v>0</v>
      </c>
    </row>
    <row r="122" spans="1:34" ht="32.25" customHeight="1" x14ac:dyDescent="0.2">
      <c r="A122" s="172" t="s">
        <v>186</v>
      </c>
      <c r="B122" s="686"/>
      <c r="C122" s="687"/>
      <c r="D122" s="382"/>
      <c r="E122" s="539"/>
      <c r="F122" s="539"/>
      <c r="G122" s="540"/>
      <c r="H122" s="387"/>
      <c r="I122" s="383"/>
      <c r="J122" s="383"/>
      <c r="K122" s="383"/>
      <c r="L122" s="383"/>
      <c r="M122" s="383"/>
      <c r="N122" s="384"/>
      <c r="O122" s="68"/>
      <c r="P122" s="203"/>
      <c r="Q122" s="536"/>
      <c r="R122" s="537"/>
      <c r="S122" s="537"/>
      <c r="T122" s="537"/>
      <c r="U122" s="537"/>
      <c r="V122" s="537"/>
      <c r="W122" s="537"/>
      <c r="X122" s="538"/>
      <c r="Y122" s="68"/>
      <c r="Z122" s="68"/>
      <c r="AA122" s="241" t="b">
        <f t="shared" si="15"/>
        <v>0</v>
      </c>
      <c r="AB122" s="242" t="b">
        <f t="shared" si="16"/>
        <v>0</v>
      </c>
      <c r="AH122" s="243" t="b">
        <f t="shared" si="17"/>
        <v>0</v>
      </c>
    </row>
    <row r="123" spans="1:34" ht="32.25" customHeight="1" x14ac:dyDescent="0.2">
      <c r="A123" s="172" t="s">
        <v>186</v>
      </c>
      <c r="B123" s="686"/>
      <c r="C123" s="687"/>
      <c r="D123" s="382"/>
      <c r="E123" s="539"/>
      <c r="F123" s="539"/>
      <c r="G123" s="540"/>
      <c r="H123" s="387"/>
      <c r="I123" s="383"/>
      <c r="J123" s="383"/>
      <c r="K123" s="383"/>
      <c r="L123" s="383"/>
      <c r="M123" s="383"/>
      <c r="N123" s="384"/>
      <c r="O123" s="68"/>
      <c r="P123" s="203"/>
      <c r="Q123" s="536"/>
      <c r="R123" s="537"/>
      <c r="S123" s="537"/>
      <c r="T123" s="537"/>
      <c r="U123" s="537"/>
      <c r="V123" s="537"/>
      <c r="W123" s="537"/>
      <c r="X123" s="538"/>
      <c r="Y123" s="68"/>
      <c r="Z123" s="68"/>
      <c r="AA123" s="241" t="b">
        <f t="shared" si="15"/>
        <v>0</v>
      </c>
      <c r="AB123" s="242" t="b">
        <f t="shared" si="16"/>
        <v>0</v>
      </c>
      <c r="AH123" s="243" t="b">
        <f t="shared" si="17"/>
        <v>0</v>
      </c>
    </row>
    <row r="124" spans="1:34" ht="32.25" customHeight="1" x14ac:dyDescent="0.2">
      <c r="A124" s="172" t="s">
        <v>186</v>
      </c>
      <c r="B124" s="686"/>
      <c r="C124" s="687"/>
      <c r="D124" s="382"/>
      <c r="E124" s="539"/>
      <c r="F124" s="539"/>
      <c r="G124" s="540"/>
      <c r="H124" s="387"/>
      <c r="I124" s="383"/>
      <c r="J124" s="383"/>
      <c r="K124" s="383"/>
      <c r="L124" s="383"/>
      <c r="M124" s="383"/>
      <c r="N124" s="384"/>
      <c r="O124" s="68"/>
      <c r="P124" s="203"/>
      <c r="Q124" s="536"/>
      <c r="R124" s="537"/>
      <c r="S124" s="537"/>
      <c r="T124" s="537"/>
      <c r="U124" s="537"/>
      <c r="V124" s="537"/>
      <c r="W124" s="537"/>
      <c r="X124" s="538"/>
      <c r="Y124" s="68"/>
      <c r="Z124" s="68"/>
      <c r="AA124" s="241" t="b">
        <f t="shared" si="15"/>
        <v>0</v>
      </c>
      <c r="AB124" s="242" t="b">
        <f t="shared" si="16"/>
        <v>0</v>
      </c>
      <c r="AH124" s="243" t="b">
        <f t="shared" si="17"/>
        <v>0</v>
      </c>
    </row>
    <row r="125" spans="1:34" ht="32.25" customHeight="1" x14ac:dyDescent="0.2">
      <c r="A125" s="172" t="s">
        <v>186</v>
      </c>
      <c r="B125" s="686"/>
      <c r="C125" s="687"/>
      <c r="D125" s="382"/>
      <c r="E125" s="539"/>
      <c r="F125" s="539"/>
      <c r="G125" s="540"/>
      <c r="H125" s="387"/>
      <c r="I125" s="383"/>
      <c r="J125" s="383"/>
      <c r="K125" s="383"/>
      <c r="L125" s="383"/>
      <c r="M125" s="383"/>
      <c r="N125" s="384"/>
      <c r="O125" s="68"/>
      <c r="P125" s="203"/>
      <c r="Q125" s="536"/>
      <c r="R125" s="537"/>
      <c r="S125" s="537"/>
      <c r="T125" s="537"/>
      <c r="U125" s="537"/>
      <c r="V125" s="537"/>
      <c r="W125" s="537"/>
      <c r="X125" s="538"/>
      <c r="Y125" s="68"/>
      <c r="Z125" s="68"/>
      <c r="AA125" s="241" t="b">
        <f t="shared" si="15"/>
        <v>0</v>
      </c>
      <c r="AB125" s="242" t="b">
        <f t="shared" si="16"/>
        <v>0</v>
      </c>
      <c r="AH125" s="243" t="b">
        <f t="shared" si="17"/>
        <v>0</v>
      </c>
    </row>
    <row r="126" spans="1:34" ht="32.25" customHeight="1" x14ac:dyDescent="0.2">
      <c r="A126" s="172" t="s">
        <v>186</v>
      </c>
      <c r="B126" s="686"/>
      <c r="C126" s="687"/>
      <c r="D126" s="382"/>
      <c r="E126" s="539"/>
      <c r="F126" s="539"/>
      <c r="G126" s="540"/>
      <c r="H126" s="387"/>
      <c r="I126" s="383"/>
      <c r="J126" s="383"/>
      <c r="K126" s="383"/>
      <c r="L126" s="383"/>
      <c r="M126" s="383"/>
      <c r="N126" s="384"/>
      <c r="O126" s="68"/>
      <c r="P126" s="203"/>
      <c r="Q126" s="536"/>
      <c r="R126" s="537"/>
      <c r="S126" s="537"/>
      <c r="T126" s="537"/>
      <c r="U126" s="537"/>
      <c r="V126" s="537"/>
      <c r="W126" s="537"/>
      <c r="X126" s="538"/>
      <c r="Y126" s="68"/>
      <c r="Z126" s="68"/>
      <c r="AA126" s="241" t="b">
        <f t="shared" si="15"/>
        <v>0</v>
      </c>
      <c r="AB126" s="242" t="b">
        <f t="shared" si="16"/>
        <v>0</v>
      </c>
      <c r="AH126" s="243" t="b">
        <f t="shared" si="17"/>
        <v>0</v>
      </c>
    </row>
    <row r="127" spans="1:34" ht="32.25" customHeight="1" x14ac:dyDescent="0.2">
      <c r="A127" s="172" t="s">
        <v>186</v>
      </c>
      <c r="B127" s="686"/>
      <c r="C127" s="687"/>
      <c r="D127" s="382"/>
      <c r="E127" s="539"/>
      <c r="F127" s="539"/>
      <c r="G127" s="540"/>
      <c r="H127" s="387"/>
      <c r="I127" s="383"/>
      <c r="J127" s="383"/>
      <c r="K127" s="383"/>
      <c r="L127" s="383"/>
      <c r="M127" s="383"/>
      <c r="N127" s="384"/>
      <c r="O127" s="68"/>
      <c r="P127" s="203"/>
      <c r="Q127" s="536"/>
      <c r="R127" s="537"/>
      <c r="S127" s="537"/>
      <c r="T127" s="537"/>
      <c r="U127" s="537"/>
      <c r="V127" s="537"/>
      <c r="W127" s="537"/>
      <c r="X127" s="538"/>
      <c r="Y127" s="68"/>
      <c r="Z127" s="68"/>
      <c r="AA127" s="241" t="b">
        <f t="shared" si="15"/>
        <v>0</v>
      </c>
      <c r="AB127" s="242" t="b">
        <f t="shared" si="16"/>
        <v>0</v>
      </c>
      <c r="AH127" s="243" t="b">
        <f t="shared" si="17"/>
        <v>0</v>
      </c>
    </row>
    <row r="128" spans="1:34" ht="32.25" customHeight="1" x14ac:dyDescent="0.2">
      <c r="A128" s="172" t="s">
        <v>186</v>
      </c>
      <c r="B128" s="686"/>
      <c r="C128" s="687"/>
      <c r="D128" s="382"/>
      <c r="E128" s="539"/>
      <c r="F128" s="539"/>
      <c r="G128" s="540"/>
      <c r="H128" s="387"/>
      <c r="I128" s="383"/>
      <c r="J128" s="383"/>
      <c r="K128" s="383"/>
      <c r="L128" s="383"/>
      <c r="M128" s="383"/>
      <c r="N128" s="384"/>
      <c r="O128" s="193"/>
      <c r="P128" s="203"/>
      <c r="Q128" s="536"/>
      <c r="R128" s="537"/>
      <c r="S128" s="537"/>
      <c r="T128" s="537"/>
      <c r="U128" s="537"/>
      <c r="V128" s="537"/>
      <c r="W128" s="537"/>
      <c r="X128" s="538"/>
      <c r="Y128" s="68"/>
      <c r="Z128" s="68"/>
      <c r="AA128" s="241" t="b">
        <f t="shared" si="15"/>
        <v>0</v>
      </c>
      <c r="AB128" s="242" t="b">
        <f t="shared" si="16"/>
        <v>0</v>
      </c>
      <c r="AH128" s="243" t="b">
        <f t="shared" si="17"/>
        <v>0</v>
      </c>
    </row>
    <row r="129" spans="1:35" ht="32.25" customHeight="1" x14ac:dyDescent="0.2">
      <c r="A129" s="172" t="s">
        <v>186</v>
      </c>
      <c r="B129" s="686"/>
      <c r="C129" s="687"/>
      <c r="D129" s="382"/>
      <c r="E129" s="539"/>
      <c r="F129" s="539"/>
      <c r="G129" s="540"/>
      <c r="H129" s="387"/>
      <c r="I129" s="383"/>
      <c r="J129" s="383"/>
      <c r="K129" s="383"/>
      <c r="L129" s="383"/>
      <c r="M129" s="383"/>
      <c r="N129" s="384"/>
      <c r="O129" s="68"/>
      <c r="P129" s="203"/>
      <c r="Q129" s="536"/>
      <c r="R129" s="537"/>
      <c r="S129" s="537"/>
      <c r="T129" s="537"/>
      <c r="U129" s="537"/>
      <c r="V129" s="537"/>
      <c r="W129" s="537"/>
      <c r="X129" s="538"/>
      <c r="Y129" s="68"/>
      <c r="Z129" s="68"/>
      <c r="AA129" s="241" t="b">
        <f t="shared" si="15"/>
        <v>0</v>
      </c>
      <c r="AB129" s="242" t="b">
        <f t="shared" si="16"/>
        <v>0</v>
      </c>
      <c r="AH129" s="243" t="b">
        <f t="shared" si="17"/>
        <v>0</v>
      </c>
    </row>
    <row r="130" spans="1:35" ht="32.25" customHeight="1" x14ac:dyDescent="0.2">
      <c r="A130" s="172" t="s">
        <v>186</v>
      </c>
      <c r="B130" s="686"/>
      <c r="C130" s="687"/>
      <c r="D130" s="382"/>
      <c r="E130" s="539"/>
      <c r="F130" s="539"/>
      <c r="G130" s="540"/>
      <c r="H130" s="387"/>
      <c r="I130" s="383"/>
      <c r="J130" s="383"/>
      <c r="K130" s="383"/>
      <c r="L130" s="383"/>
      <c r="M130" s="383"/>
      <c r="N130" s="384"/>
      <c r="O130" s="68"/>
      <c r="P130" s="203"/>
      <c r="Q130" s="536"/>
      <c r="R130" s="537"/>
      <c r="S130" s="537"/>
      <c r="T130" s="537"/>
      <c r="U130" s="537"/>
      <c r="V130" s="537"/>
      <c r="W130" s="537"/>
      <c r="X130" s="538"/>
      <c r="Y130" s="68"/>
      <c r="Z130" s="68"/>
      <c r="AA130" s="241" t="b">
        <f t="shared" si="15"/>
        <v>0</v>
      </c>
      <c r="AB130" s="242" t="b">
        <f t="shared" si="16"/>
        <v>0</v>
      </c>
      <c r="AH130" s="243" t="b">
        <f t="shared" si="17"/>
        <v>0</v>
      </c>
    </row>
    <row r="131" spans="1:35" ht="32.25" customHeight="1" x14ac:dyDescent="0.2">
      <c r="A131" s="172" t="s">
        <v>186</v>
      </c>
      <c r="B131" s="686"/>
      <c r="C131" s="687"/>
      <c r="D131" s="382"/>
      <c r="E131" s="539"/>
      <c r="F131" s="539"/>
      <c r="G131" s="540"/>
      <c r="H131" s="387"/>
      <c r="I131" s="383"/>
      <c r="J131" s="383"/>
      <c r="K131" s="383"/>
      <c r="L131" s="383"/>
      <c r="M131" s="383"/>
      <c r="N131" s="384"/>
      <c r="O131" s="68"/>
      <c r="P131" s="203"/>
      <c r="Q131" s="536"/>
      <c r="R131" s="537"/>
      <c r="S131" s="537"/>
      <c r="T131" s="537"/>
      <c r="U131" s="537"/>
      <c r="V131" s="537"/>
      <c r="W131" s="537"/>
      <c r="X131" s="538"/>
      <c r="Y131" s="68"/>
      <c r="Z131" s="68"/>
      <c r="AA131" s="241" t="b">
        <f t="shared" si="15"/>
        <v>0</v>
      </c>
      <c r="AB131" s="242" t="b">
        <f t="shared" si="16"/>
        <v>0</v>
      </c>
      <c r="AH131" s="243" t="b">
        <f t="shared" si="17"/>
        <v>0</v>
      </c>
    </row>
    <row r="132" spans="1:35" ht="32.25" customHeight="1" x14ac:dyDescent="0.2">
      <c r="A132" s="172" t="s">
        <v>186</v>
      </c>
      <c r="B132" s="686"/>
      <c r="C132" s="687"/>
      <c r="D132" s="382"/>
      <c r="E132" s="539"/>
      <c r="F132" s="539"/>
      <c r="G132" s="540"/>
      <c r="H132" s="387"/>
      <c r="I132" s="383"/>
      <c r="J132" s="383"/>
      <c r="K132" s="383"/>
      <c r="L132" s="383"/>
      <c r="M132" s="383"/>
      <c r="N132" s="384"/>
      <c r="O132" s="68"/>
      <c r="P132" s="203"/>
      <c r="Q132" s="536"/>
      <c r="R132" s="537"/>
      <c r="S132" s="537"/>
      <c r="T132" s="537"/>
      <c r="U132" s="537"/>
      <c r="V132" s="537"/>
      <c r="W132" s="537"/>
      <c r="X132" s="538"/>
      <c r="Y132" s="68"/>
      <c r="Z132" s="68"/>
      <c r="AA132" s="241" t="b">
        <f t="shared" si="15"/>
        <v>0</v>
      </c>
      <c r="AB132" s="242" t="b">
        <f t="shared" si="16"/>
        <v>0</v>
      </c>
      <c r="AH132" s="243" t="b">
        <f t="shared" si="17"/>
        <v>0</v>
      </c>
    </row>
    <row r="133" spans="1:35" ht="32.25" customHeight="1" x14ac:dyDescent="0.2">
      <c r="A133" s="172" t="s">
        <v>186</v>
      </c>
      <c r="B133" s="686"/>
      <c r="C133" s="687"/>
      <c r="D133" s="382"/>
      <c r="E133" s="539"/>
      <c r="F133" s="539"/>
      <c r="G133" s="540"/>
      <c r="H133" s="387"/>
      <c r="I133" s="383"/>
      <c r="J133" s="383"/>
      <c r="K133" s="383"/>
      <c r="L133" s="383"/>
      <c r="M133" s="383"/>
      <c r="N133" s="384"/>
      <c r="O133" s="68"/>
      <c r="P133" s="203"/>
      <c r="Q133" s="536"/>
      <c r="R133" s="537"/>
      <c r="S133" s="537"/>
      <c r="T133" s="537"/>
      <c r="U133" s="537"/>
      <c r="V133" s="537"/>
      <c r="W133" s="537"/>
      <c r="X133" s="538"/>
      <c r="Y133" s="68"/>
      <c r="Z133" s="68"/>
      <c r="AA133" s="241" t="b">
        <f t="shared" si="15"/>
        <v>0</v>
      </c>
      <c r="AB133" s="242" t="b">
        <f t="shared" si="16"/>
        <v>0</v>
      </c>
      <c r="AH133" s="243" t="b">
        <f>OR(AA133:AG133)</f>
        <v>0</v>
      </c>
    </row>
    <row r="134" spans="1:35" x14ac:dyDescent="0.2">
      <c r="A134" s="172"/>
      <c r="B134" s="210"/>
      <c r="C134" s="181"/>
      <c r="D134" s="183"/>
      <c r="E134" s="181"/>
      <c r="F134" s="181"/>
      <c r="G134" s="9"/>
      <c r="H134" s="9"/>
      <c r="I134" s="9"/>
      <c r="J134" s="33"/>
      <c r="K134" s="205"/>
      <c r="L134" s="206"/>
      <c r="M134" s="180"/>
      <c r="N134" s="207"/>
      <c r="P134" s="29"/>
      <c r="X134" s="62"/>
      <c r="Y134" s="63"/>
      <c r="Z134" s="33"/>
    </row>
    <row r="135" spans="1:35" ht="29.25" customHeight="1" x14ac:dyDescent="0.2">
      <c r="A135" s="172"/>
      <c r="B135" s="181"/>
      <c r="C135" s="181"/>
      <c r="D135" s="183"/>
      <c r="E135" s="181"/>
      <c r="F135" s="181"/>
      <c r="G135" s="9"/>
      <c r="H135" s="558"/>
      <c r="I135" s="535"/>
      <c r="J135" s="535"/>
      <c r="K135" s="205"/>
      <c r="L135" s="559"/>
      <c r="M135" s="560"/>
      <c r="N135" s="560"/>
      <c r="P135" s="44"/>
      <c r="X135" s="62"/>
      <c r="Y135" s="63"/>
      <c r="Z135" s="33"/>
    </row>
    <row r="136" spans="1:35" x14ac:dyDescent="0.2">
      <c r="A136" s="172"/>
      <c r="B136" s="181"/>
      <c r="C136" s="181"/>
      <c r="D136" s="183"/>
      <c r="E136" s="181"/>
      <c r="F136" s="181"/>
      <c r="G136" s="9"/>
      <c r="H136" s="9"/>
      <c r="I136" s="9"/>
      <c r="J136" s="33"/>
      <c r="K136" s="205"/>
      <c r="L136" s="560"/>
      <c r="M136" s="560"/>
      <c r="N136" s="560"/>
      <c r="P136" s="29"/>
      <c r="X136" s="62"/>
      <c r="Y136" s="63"/>
      <c r="Z136" s="33"/>
    </row>
    <row r="137" spans="1:35" ht="15.75" customHeight="1" x14ac:dyDescent="0.2">
      <c r="A137" s="211"/>
      <c r="B137" s="561" t="s">
        <v>220</v>
      </c>
      <c r="C137" s="561"/>
      <c r="D137" s="561"/>
      <c r="E137" s="562"/>
      <c r="F137" s="181"/>
      <c r="G137" s="9"/>
      <c r="H137" s="9"/>
      <c r="I137" s="9"/>
      <c r="J137" s="33"/>
      <c r="K137" s="205"/>
      <c r="L137" s="206"/>
      <c r="M137" s="180"/>
      <c r="N137" s="178"/>
      <c r="P137" s="29"/>
      <c r="X137" s="62"/>
      <c r="Y137" s="63"/>
      <c r="Z137" s="33"/>
      <c r="AA137" s="246"/>
    </row>
    <row r="138" spans="1:35" ht="99" customHeight="1" x14ac:dyDescent="0.2">
      <c r="A138" s="172"/>
      <c r="B138" s="684"/>
      <c r="C138" s="685"/>
      <c r="D138" s="684" t="s">
        <v>257</v>
      </c>
      <c r="E138" s="688"/>
      <c r="F138" s="689"/>
      <c r="G138" s="690"/>
      <c r="H138" s="691" t="s">
        <v>134</v>
      </c>
      <c r="I138" s="692"/>
      <c r="J138" s="692"/>
      <c r="K138" s="693"/>
      <c r="L138" s="684" t="s">
        <v>393</v>
      </c>
      <c r="M138" s="688"/>
      <c r="N138" s="694"/>
      <c r="P138" s="69" t="s">
        <v>171</v>
      </c>
      <c r="Q138" s="572" t="s">
        <v>75</v>
      </c>
      <c r="R138" s="550"/>
      <c r="S138" s="550"/>
      <c r="T138" s="550"/>
      <c r="U138" s="550"/>
      <c r="V138" s="550"/>
      <c r="W138" s="550"/>
      <c r="X138" s="573"/>
      <c r="Y138" s="98"/>
      <c r="Z138" s="97"/>
    </row>
    <row r="139" spans="1:35" ht="34.5" customHeight="1" x14ac:dyDescent="0.2">
      <c r="A139" s="172" t="s">
        <v>186</v>
      </c>
      <c r="B139" s="686"/>
      <c r="C139" s="687"/>
      <c r="D139" s="382"/>
      <c r="E139" s="539"/>
      <c r="F139" s="539"/>
      <c r="G139" s="540"/>
      <c r="H139" s="380"/>
      <c r="I139" s="554"/>
      <c r="J139" s="554"/>
      <c r="K139" s="555"/>
      <c r="L139" s="569"/>
      <c r="M139" s="570"/>
      <c r="N139" s="571"/>
      <c r="O139" s="68"/>
      <c r="P139" s="275"/>
      <c r="Q139" s="536"/>
      <c r="R139" s="556"/>
      <c r="S139" s="556"/>
      <c r="T139" s="556"/>
      <c r="U139" s="556"/>
      <c r="V139" s="556"/>
      <c r="W139" s="556"/>
      <c r="X139" s="557"/>
      <c r="Y139" s="68"/>
      <c r="Z139" s="68"/>
    </row>
    <row r="140" spans="1:35" ht="32.25" customHeight="1" x14ac:dyDescent="0.2">
      <c r="A140" s="172" t="s">
        <v>186</v>
      </c>
      <c r="B140" s="686"/>
      <c r="C140" s="687"/>
      <c r="D140" s="382"/>
      <c r="E140" s="539"/>
      <c r="F140" s="539"/>
      <c r="G140" s="540"/>
      <c r="H140" s="380"/>
      <c r="I140" s="554"/>
      <c r="J140" s="554"/>
      <c r="K140" s="555"/>
      <c r="L140" s="569"/>
      <c r="M140" s="570"/>
      <c r="N140" s="571"/>
      <c r="O140" s="68"/>
      <c r="P140" s="275"/>
      <c r="Q140" s="536"/>
      <c r="R140" s="556"/>
      <c r="S140" s="556"/>
      <c r="T140" s="556"/>
      <c r="U140" s="556"/>
      <c r="V140" s="556"/>
      <c r="W140" s="556"/>
      <c r="X140" s="557"/>
      <c r="Y140" s="68"/>
      <c r="Z140" s="68"/>
    </row>
    <row r="141" spans="1:35" ht="32.25" customHeight="1" x14ac:dyDescent="0.2">
      <c r="A141" s="172" t="s">
        <v>186</v>
      </c>
      <c r="B141" s="686"/>
      <c r="C141" s="687"/>
      <c r="D141" s="382"/>
      <c r="E141" s="539"/>
      <c r="F141" s="539"/>
      <c r="G141" s="540"/>
      <c r="H141" s="380"/>
      <c r="I141" s="554"/>
      <c r="J141" s="554"/>
      <c r="K141" s="555"/>
      <c r="L141" s="569"/>
      <c r="M141" s="570"/>
      <c r="N141" s="571"/>
      <c r="O141" s="68"/>
      <c r="P141" s="275"/>
      <c r="Q141" s="536"/>
      <c r="R141" s="556"/>
      <c r="S141" s="556"/>
      <c r="T141" s="556"/>
      <c r="U141" s="556"/>
      <c r="V141" s="556"/>
      <c r="W141" s="556"/>
      <c r="X141" s="557"/>
      <c r="Y141" s="68"/>
      <c r="Z141" s="68"/>
    </row>
    <row r="142" spans="1:35" ht="32.25" customHeight="1" x14ac:dyDescent="0.2">
      <c r="A142" s="172" t="s">
        <v>186</v>
      </c>
      <c r="B142" s="686"/>
      <c r="C142" s="687"/>
      <c r="D142" s="382"/>
      <c r="E142" s="539"/>
      <c r="F142" s="539"/>
      <c r="G142" s="540"/>
      <c r="H142" s="380"/>
      <c r="I142" s="554"/>
      <c r="J142" s="554"/>
      <c r="K142" s="555"/>
      <c r="L142" s="569"/>
      <c r="M142" s="570"/>
      <c r="N142" s="571"/>
      <c r="O142" s="68"/>
      <c r="P142" s="275"/>
      <c r="Q142" s="536"/>
      <c r="R142" s="556"/>
      <c r="S142" s="556"/>
      <c r="T142" s="556"/>
      <c r="U142" s="556"/>
      <c r="V142" s="556"/>
      <c r="W142" s="556"/>
      <c r="X142" s="557"/>
      <c r="Y142" s="68"/>
      <c r="Z142" s="68"/>
    </row>
    <row r="143" spans="1:35" ht="32.25" customHeight="1" x14ac:dyDescent="0.2">
      <c r="A143" s="172" t="s">
        <v>186</v>
      </c>
      <c r="B143" s="686"/>
      <c r="C143" s="687"/>
      <c r="D143" s="382"/>
      <c r="E143" s="539"/>
      <c r="F143" s="539"/>
      <c r="G143" s="540"/>
      <c r="H143" s="380"/>
      <c r="I143" s="554"/>
      <c r="J143" s="554"/>
      <c r="K143" s="555"/>
      <c r="L143" s="569"/>
      <c r="M143" s="570"/>
      <c r="N143" s="571"/>
      <c r="O143" s="68"/>
      <c r="P143" s="275"/>
      <c r="Q143" s="536"/>
      <c r="R143" s="556"/>
      <c r="S143" s="556"/>
      <c r="T143" s="556"/>
      <c r="U143" s="556"/>
      <c r="V143" s="556"/>
      <c r="W143" s="556"/>
      <c r="X143" s="557"/>
      <c r="Y143" s="68"/>
      <c r="Z143" s="68"/>
      <c r="AG143" s="247"/>
      <c r="AH143" s="248"/>
      <c r="AI143" s="248"/>
    </row>
    <row r="144" spans="1:35" ht="32.25" customHeight="1" x14ac:dyDescent="0.2">
      <c r="A144" s="172" t="s">
        <v>186</v>
      </c>
      <c r="B144" s="686"/>
      <c r="C144" s="687"/>
      <c r="D144" s="382"/>
      <c r="E144" s="539"/>
      <c r="F144" s="539"/>
      <c r="G144" s="540"/>
      <c r="H144" s="380"/>
      <c r="I144" s="554"/>
      <c r="J144" s="554"/>
      <c r="K144" s="555"/>
      <c r="L144" s="569"/>
      <c r="M144" s="570"/>
      <c r="N144" s="571"/>
      <c r="O144" s="68"/>
      <c r="P144" s="275"/>
      <c r="Q144" s="536"/>
      <c r="R144" s="556"/>
      <c r="S144" s="556"/>
      <c r="T144" s="556"/>
      <c r="U144" s="556"/>
      <c r="V144" s="556"/>
      <c r="W144" s="556"/>
      <c r="X144" s="557"/>
      <c r="Y144" s="68"/>
      <c r="Z144" s="68"/>
      <c r="AA144" s="249"/>
      <c r="AB144" s="250"/>
      <c r="AG144" s="247"/>
      <c r="AH144" s="248"/>
      <c r="AI144" s="248"/>
    </row>
    <row r="145" spans="1:35" ht="32.25" customHeight="1" x14ac:dyDescent="0.2">
      <c r="A145" s="172" t="s">
        <v>186</v>
      </c>
      <c r="B145" s="686"/>
      <c r="C145" s="687"/>
      <c r="D145" s="382"/>
      <c r="E145" s="539"/>
      <c r="F145" s="539"/>
      <c r="G145" s="540"/>
      <c r="H145" s="380"/>
      <c r="I145" s="554"/>
      <c r="J145" s="554"/>
      <c r="K145" s="555"/>
      <c r="L145" s="569"/>
      <c r="M145" s="570"/>
      <c r="N145" s="571"/>
      <c r="O145" s="193"/>
      <c r="P145" s="275"/>
      <c r="Q145" s="536"/>
      <c r="R145" s="556"/>
      <c r="S145" s="556"/>
      <c r="T145" s="556"/>
      <c r="U145" s="556"/>
      <c r="V145" s="556"/>
      <c r="W145" s="556"/>
      <c r="X145" s="557"/>
      <c r="Y145" s="68"/>
      <c r="Z145" s="68"/>
      <c r="AA145" s="249"/>
      <c r="AB145" s="250"/>
      <c r="AG145" s="247"/>
      <c r="AH145" s="248"/>
      <c r="AI145" s="248"/>
    </row>
    <row r="146" spans="1:35" ht="32.25" customHeight="1" x14ac:dyDescent="0.2">
      <c r="A146" s="172" t="s">
        <v>186</v>
      </c>
      <c r="B146" s="686"/>
      <c r="C146" s="687"/>
      <c r="D146" s="382"/>
      <c r="E146" s="539"/>
      <c r="F146" s="539"/>
      <c r="G146" s="540"/>
      <c r="H146" s="380"/>
      <c r="I146" s="554"/>
      <c r="J146" s="554"/>
      <c r="K146" s="555"/>
      <c r="L146" s="569"/>
      <c r="M146" s="570"/>
      <c r="N146" s="571"/>
      <c r="O146" s="68"/>
      <c r="P146" s="275"/>
      <c r="Q146" s="536"/>
      <c r="R146" s="556"/>
      <c r="S146" s="556"/>
      <c r="T146" s="556"/>
      <c r="U146" s="556"/>
      <c r="V146" s="556"/>
      <c r="W146" s="556"/>
      <c r="X146" s="557"/>
      <c r="Y146" s="68"/>
      <c r="Z146" s="68"/>
      <c r="AA146" s="249"/>
      <c r="AB146" s="250"/>
      <c r="AG146" s="247"/>
      <c r="AH146" s="248"/>
      <c r="AI146" s="248"/>
    </row>
    <row r="147" spans="1:35" ht="32.25" customHeight="1" x14ac:dyDescent="0.2">
      <c r="A147" s="172" t="s">
        <v>186</v>
      </c>
      <c r="B147" s="686"/>
      <c r="C147" s="687"/>
      <c r="D147" s="382"/>
      <c r="E147" s="539"/>
      <c r="F147" s="539"/>
      <c r="G147" s="540"/>
      <c r="H147" s="380"/>
      <c r="I147" s="554"/>
      <c r="J147" s="554"/>
      <c r="K147" s="555"/>
      <c r="L147" s="569"/>
      <c r="M147" s="570"/>
      <c r="N147" s="571"/>
      <c r="O147" s="68"/>
      <c r="P147" s="275"/>
      <c r="Q147" s="536"/>
      <c r="R147" s="556"/>
      <c r="S147" s="556"/>
      <c r="T147" s="556"/>
      <c r="U147" s="556"/>
      <c r="V147" s="556"/>
      <c r="W147" s="556"/>
      <c r="X147" s="557"/>
      <c r="Y147" s="68"/>
      <c r="Z147" s="68"/>
      <c r="AA147" s="249"/>
      <c r="AB147" s="250"/>
      <c r="AG147" s="247"/>
      <c r="AH147" s="248"/>
      <c r="AI147" s="248"/>
    </row>
    <row r="148" spans="1:35" ht="32.25" customHeight="1" x14ac:dyDescent="0.2">
      <c r="A148" s="172" t="s">
        <v>186</v>
      </c>
      <c r="B148" s="686"/>
      <c r="C148" s="687"/>
      <c r="D148" s="382"/>
      <c r="E148" s="539"/>
      <c r="F148" s="539"/>
      <c r="G148" s="540"/>
      <c r="H148" s="380"/>
      <c r="I148" s="554"/>
      <c r="J148" s="554"/>
      <c r="K148" s="555"/>
      <c r="L148" s="569"/>
      <c r="M148" s="570"/>
      <c r="N148" s="571"/>
      <c r="O148" s="68"/>
      <c r="P148" s="275"/>
      <c r="Q148" s="536"/>
      <c r="R148" s="556"/>
      <c r="S148" s="556"/>
      <c r="T148" s="556"/>
      <c r="U148" s="556"/>
      <c r="V148" s="556"/>
      <c r="W148" s="556"/>
      <c r="X148" s="557"/>
      <c r="Y148" s="68"/>
      <c r="Z148" s="68"/>
      <c r="AA148" s="249"/>
      <c r="AB148" s="250"/>
    </row>
    <row r="149" spans="1:35" ht="80.25" customHeight="1" x14ac:dyDescent="0.2">
      <c r="A149" s="172"/>
      <c r="B149" s="684"/>
      <c r="C149" s="685"/>
      <c r="D149" s="684" t="s">
        <v>300</v>
      </c>
      <c r="E149" s="688"/>
      <c r="F149" s="689"/>
      <c r="G149" s="690"/>
      <c r="H149" s="691" t="s">
        <v>259</v>
      </c>
      <c r="I149" s="692"/>
      <c r="J149" s="692"/>
      <c r="K149" s="693"/>
      <c r="L149" s="684" t="s">
        <v>393</v>
      </c>
      <c r="M149" s="688"/>
      <c r="N149" s="694"/>
      <c r="O149" s="68"/>
      <c r="P149" s="226" t="s">
        <v>307</v>
      </c>
      <c r="Q149" s="577" t="s">
        <v>261</v>
      </c>
      <c r="R149" s="578"/>
      <c r="S149" s="579"/>
      <c r="T149" s="583" t="s">
        <v>262</v>
      </c>
      <c r="U149" s="584"/>
      <c r="V149" s="584"/>
      <c r="W149" s="584"/>
      <c r="X149" s="585"/>
      <c r="Z149" s="68"/>
      <c r="AA149" s="249"/>
      <c r="AB149" s="250"/>
      <c r="AG149" s="247"/>
      <c r="AH149" s="248"/>
      <c r="AI149" s="248"/>
    </row>
    <row r="150" spans="1:35" ht="32.25" customHeight="1" x14ac:dyDescent="0.2">
      <c r="A150" s="172" t="s">
        <v>186</v>
      </c>
      <c r="B150" s="686"/>
      <c r="C150" s="687"/>
      <c r="D150" s="382"/>
      <c r="E150" s="539"/>
      <c r="F150" s="539"/>
      <c r="G150" s="540"/>
      <c r="H150" s="380"/>
      <c r="I150" s="554"/>
      <c r="J150" s="554"/>
      <c r="K150" s="555"/>
      <c r="L150" s="569"/>
      <c r="M150" s="570"/>
      <c r="N150" s="571"/>
      <c r="O150" s="68"/>
      <c r="P150" s="299"/>
      <c r="Q150" s="380"/>
      <c r="R150" s="554"/>
      <c r="S150" s="555"/>
      <c r="T150" s="580"/>
      <c r="U150" s="581"/>
      <c r="V150" s="581"/>
      <c r="W150" s="581"/>
      <c r="X150" s="582"/>
      <c r="Y150" s="68"/>
      <c r="Z150" s="68"/>
      <c r="AA150" s="249"/>
      <c r="AB150" s="250"/>
      <c r="AG150" s="247"/>
      <c r="AH150" s="248"/>
      <c r="AI150" s="248"/>
    </row>
    <row r="151" spans="1:35" ht="32.25" customHeight="1" x14ac:dyDescent="0.2">
      <c r="A151" s="172" t="s">
        <v>186</v>
      </c>
      <c r="B151" s="686"/>
      <c r="C151" s="687"/>
      <c r="D151" s="382"/>
      <c r="E151" s="539"/>
      <c r="F151" s="539"/>
      <c r="G151" s="540"/>
      <c r="H151" s="380"/>
      <c r="I151" s="554"/>
      <c r="J151" s="554"/>
      <c r="K151" s="555"/>
      <c r="L151" s="569"/>
      <c r="M151" s="570"/>
      <c r="N151" s="571"/>
      <c r="O151" s="68"/>
      <c r="P151" s="299"/>
      <c r="Q151" s="380"/>
      <c r="R151" s="554"/>
      <c r="S151" s="555"/>
      <c r="T151" s="580"/>
      <c r="U151" s="581"/>
      <c r="V151" s="581"/>
      <c r="W151" s="581"/>
      <c r="X151" s="582"/>
      <c r="Y151" s="68"/>
      <c r="Z151" s="68"/>
      <c r="AA151" s="249"/>
      <c r="AB151" s="250"/>
      <c r="AG151" s="247"/>
      <c r="AH151" s="248"/>
      <c r="AI151" s="248"/>
    </row>
    <row r="152" spans="1:35" ht="32.25" customHeight="1" x14ac:dyDescent="0.2">
      <c r="A152" s="172" t="s">
        <v>186</v>
      </c>
      <c r="B152" s="686"/>
      <c r="C152" s="687"/>
      <c r="D152" s="382"/>
      <c r="E152" s="539"/>
      <c r="F152" s="539"/>
      <c r="G152" s="540"/>
      <c r="H152" s="380"/>
      <c r="I152" s="554"/>
      <c r="J152" s="554"/>
      <c r="K152" s="555"/>
      <c r="L152" s="569"/>
      <c r="M152" s="570"/>
      <c r="N152" s="571"/>
      <c r="O152" s="68"/>
      <c r="P152" s="299"/>
      <c r="Q152" s="380"/>
      <c r="R152" s="554"/>
      <c r="S152" s="555"/>
      <c r="T152" s="580"/>
      <c r="U152" s="581"/>
      <c r="V152" s="581"/>
      <c r="W152" s="581"/>
      <c r="X152" s="582"/>
      <c r="Y152" s="68"/>
      <c r="Z152" s="68"/>
      <c r="AA152" s="249"/>
      <c r="AB152" s="250"/>
      <c r="AG152" s="247"/>
      <c r="AH152" s="248"/>
      <c r="AI152" s="248"/>
    </row>
    <row r="153" spans="1:35" ht="32.25" customHeight="1" x14ac:dyDescent="0.2">
      <c r="A153" s="172" t="s">
        <v>186</v>
      </c>
      <c r="B153" s="686"/>
      <c r="C153" s="687"/>
      <c r="D153" s="382"/>
      <c r="E153" s="539"/>
      <c r="F153" s="539"/>
      <c r="G153" s="540"/>
      <c r="H153" s="380"/>
      <c r="I153" s="554"/>
      <c r="J153" s="554"/>
      <c r="K153" s="555"/>
      <c r="L153" s="569"/>
      <c r="M153" s="570"/>
      <c r="N153" s="571"/>
      <c r="O153" s="193"/>
      <c r="P153" s="299"/>
      <c r="Q153" s="380"/>
      <c r="R153" s="554"/>
      <c r="S153" s="555"/>
      <c r="T153" s="580"/>
      <c r="U153" s="581"/>
      <c r="V153" s="581"/>
      <c r="W153" s="581"/>
      <c r="X153" s="582"/>
      <c r="Y153" s="68"/>
      <c r="Z153" s="68"/>
      <c r="AA153" s="249"/>
      <c r="AB153" s="250"/>
      <c r="AG153" s="247"/>
      <c r="AH153" s="248"/>
      <c r="AI153" s="248"/>
    </row>
    <row r="154" spans="1:35" ht="32.25" customHeight="1" x14ac:dyDescent="0.2">
      <c r="A154" s="172" t="s">
        <v>186</v>
      </c>
      <c r="B154" s="686"/>
      <c r="C154" s="687"/>
      <c r="D154" s="382"/>
      <c r="E154" s="539"/>
      <c r="F154" s="539"/>
      <c r="G154" s="540"/>
      <c r="H154" s="380"/>
      <c r="I154" s="554"/>
      <c r="J154" s="554"/>
      <c r="K154" s="555"/>
      <c r="L154" s="569"/>
      <c r="M154" s="570"/>
      <c r="N154" s="571"/>
      <c r="O154" s="68"/>
      <c r="P154" s="299"/>
      <c r="Q154" s="380"/>
      <c r="R154" s="554"/>
      <c r="S154" s="555"/>
      <c r="T154" s="580"/>
      <c r="U154" s="581"/>
      <c r="V154" s="581"/>
      <c r="W154" s="581"/>
      <c r="X154" s="582"/>
      <c r="Y154" s="68"/>
      <c r="Z154" s="68"/>
      <c r="AA154" s="249"/>
      <c r="AB154" s="250"/>
    </row>
    <row r="155" spans="1:35" ht="32.25" customHeight="1" x14ac:dyDescent="0.2">
      <c r="A155" s="172" t="s">
        <v>186</v>
      </c>
      <c r="B155" s="686"/>
      <c r="C155" s="687"/>
      <c r="D155" s="382"/>
      <c r="E155" s="539"/>
      <c r="F155" s="539"/>
      <c r="G155" s="540"/>
      <c r="H155" s="380"/>
      <c r="I155" s="554"/>
      <c r="J155" s="554"/>
      <c r="K155" s="555"/>
      <c r="L155" s="569"/>
      <c r="M155" s="570"/>
      <c r="N155" s="571"/>
      <c r="O155" s="68"/>
      <c r="P155" s="299"/>
      <c r="Q155" s="380"/>
      <c r="R155" s="554"/>
      <c r="S155" s="555"/>
      <c r="T155" s="580"/>
      <c r="U155" s="581"/>
      <c r="V155" s="581"/>
      <c r="W155" s="581"/>
      <c r="X155" s="582"/>
      <c r="Y155" s="68"/>
      <c r="Z155" s="68"/>
      <c r="AA155" s="249"/>
      <c r="AB155" s="250"/>
      <c r="AG155" s="247"/>
      <c r="AH155" s="248"/>
      <c r="AI155" s="248"/>
    </row>
    <row r="156" spans="1:35" ht="32.25" customHeight="1" x14ac:dyDescent="0.2">
      <c r="A156" s="172" t="s">
        <v>186</v>
      </c>
      <c r="B156" s="686"/>
      <c r="C156" s="687"/>
      <c r="D156" s="382"/>
      <c r="E156" s="539"/>
      <c r="F156" s="539"/>
      <c r="G156" s="540"/>
      <c r="H156" s="380"/>
      <c r="I156" s="554"/>
      <c r="J156" s="554"/>
      <c r="K156" s="555"/>
      <c r="L156" s="569"/>
      <c r="M156" s="570"/>
      <c r="N156" s="571"/>
      <c r="O156" s="68"/>
      <c r="P156" s="299"/>
      <c r="Q156" s="380"/>
      <c r="R156" s="554"/>
      <c r="S156" s="555"/>
      <c r="T156" s="580"/>
      <c r="U156" s="581"/>
      <c r="V156" s="581"/>
      <c r="W156" s="581"/>
      <c r="X156" s="582"/>
      <c r="Y156" s="68"/>
      <c r="Z156" s="68"/>
      <c r="AA156" s="249"/>
      <c r="AB156" s="250"/>
      <c r="AG156" s="247"/>
      <c r="AH156" s="248"/>
      <c r="AI156" s="248"/>
    </row>
    <row r="157" spans="1:35" ht="32.25" customHeight="1" x14ac:dyDescent="0.2">
      <c r="A157" s="172" t="s">
        <v>186</v>
      </c>
      <c r="B157" s="686"/>
      <c r="C157" s="687"/>
      <c r="D157" s="382"/>
      <c r="E157" s="539"/>
      <c r="F157" s="539"/>
      <c r="G157" s="540"/>
      <c r="H157" s="380"/>
      <c r="I157" s="554"/>
      <c r="J157" s="554"/>
      <c r="K157" s="555"/>
      <c r="L157" s="569"/>
      <c r="M157" s="570"/>
      <c r="N157" s="571"/>
      <c r="O157" s="68"/>
      <c r="P157" s="299"/>
      <c r="Q157" s="380"/>
      <c r="R157" s="554"/>
      <c r="S157" s="555"/>
      <c r="T157" s="580"/>
      <c r="U157" s="581"/>
      <c r="V157" s="581"/>
      <c r="W157" s="581"/>
      <c r="X157" s="582"/>
      <c r="Y157" s="68"/>
      <c r="Z157" s="68"/>
      <c r="AA157" s="249"/>
      <c r="AB157" s="250"/>
      <c r="AG157" s="247"/>
      <c r="AH157" s="248"/>
      <c r="AI157" s="248"/>
    </row>
    <row r="158" spans="1:35" ht="32.25" customHeight="1" x14ac:dyDescent="0.2">
      <c r="A158" s="172" t="s">
        <v>186</v>
      </c>
      <c r="B158" s="686"/>
      <c r="C158" s="687"/>
      <c r="D158" s="382"/>
      <c r="E158" s="539"/>
      <c r="F158" s="539"/>
      <c r="G158" s="540"/>
      <c r="H158" s="380"/>
      <c r="I158" s="554"/>
      <c r="J158" s="554"/>
      <c r="K158" s="555"/>
      <c r="L158" s="569"/>
      <c r="M158" s="570"/>
      <c r="N158" s="571"/>
      <c r="O158" s="68"/>
      <c r="P158" s="299"/>
      <c r="Q158" s="380"/>
      <c r="R158" s="554"/>
      <c r="S158" s="555"/>
      <c r="T158" s="580"/>
      <c r="U158" s="581"/>
      <c r="V158" s="581"/>
      <c r="W158" s="581"/>
      <c r="X158" s="582"/>
      <c r="Y158" s="68"/>
      <c r="Z158" s="68"/>
      <c r="AA158" s="249"/>
      <c r="AB158" s="250"/>
      <c r="AG158" s="247"/>
      <c r="AH158" s="248"/>
      <c r="AI158" s="248"/>
    </row>
    <row r="159" spans="1:35" ht="32.25" customHeight="1" x14ac:dyDescent="0.2">
      <c r="A159" s="172" t="s">
        <v>186</v>
      </c>
      <c r="B159" s="686"/>
      <c r="C159" s="687"/>
      <c r="D159" s="382"/>
      <c r="E159" s="539"/>
      <c r="F159" s="539"/>
      <c r="G159" s="540"/>
      <c r="H159" s="380"/>
      <c r="I159" s="554"/>
      <c r="J159" s="554"/>
      <c r="K159" s="555"/>
      <c r="L159" s="569"/>
      <c r="M159" s="570"/>
      <c r="N159" s="571"/>
      <c r="O159" s="170"/>
      <c r="P159" s="299"/>
      <c r="Q159" s="380"/>
      <c r="R159" s="554"/>
      <c r="S159" s="555"/>
      <c r="T159" s="580"/>
      <c r="U159" s="581"/>
      <c r="V159" s="581"/>
      <c r="W159" s="581"/>
      <c r="X159" s="582"/>
      <c r="Y159" s="68"/>
      <c r="Z159" s="68"/>
      <c r="AA159" s="249"/>
      <c r="AB159" s="250"/>
      <c r="AG159" s="247"/>
      <c r="AH159" s="248"/>
      <c r="AI159" s="248"/>
    </row>
    <row r="160" spans="1:35" ht="6.75" customHeight="1" x14ac:dyDescent="0.2">
      <c r="A160" s="174">
        <v>1</v>
      </c>
      <c r="AA160" s="249"/>
      <c r="AB160" s="250"/>
      <c r="AG160" s="247"/>
      <c r="AH160" s="248"/>
      <c r="AI160" s="248"/>
    </row>
    <row r="161" spans="1:46" ht="26.25" customHeight="1" x14ac:dyDescent="0.2">
      <c r="A161" s="172">
        <v>1</v>
      </c>
      <c r="B161" s="44"/>
      <c r="D161" s="33"/>
      <c r="E161" s="33"/>
      <c r="F161" s="33"/>
      <c r="G161" s="33"/>
      <c r="H161" s="33"/>
      <c r="I161" s="33"/>
      <c r="J161" s="33"/>
      <c r="L161" s="592" t="s">
        <v>408</v>
      </c>
      <c r="M161" s="592"/>
      <c r="N161" s="592"/>
      <c r="P161" s="33"/>
      <c r="Q161" s="33"/>
      <c r="R161" s="33"/>
      <c r="S161" s="33"/>
      <c r="T161" s="33"/>
      <c r="U161" s="33"/>
      <c r="V161" s="33"/>
      <c r="W161" s="62"/>
      <c r="X161" s="63"/>
      <c r="Y161" s="33"/>
      <c r="Z161" s="33"/>
      <c r="AA161" s="249"/>
      <c r="AB161" s="250"/>
      <c r="AG161" s="247"/>
      <c r="AH161" s="248"/>
      <c r="AI161" s="248"/>
    </row>
    <row r="162" spans="1:46" ht="27" customHeight="1" x14ac:dyDescent="0.2">
      <c r="A162" s="172">
        <v>1</v>
      </c>
      <c r="B162" s="586"/>
      <c r="C162" s="587"/>
      <c r="F162" s="33"/>
      <c r="G162" s="70"/>
      <c r="H162" s="33"/>
      <c r="I162" s="33"/>
      <c r="J162" s="33"/>
      <c r="K162" s="104"/>
      <c r="L162" s="589">
        <f>SUM(L139:L159)</f>
        <v>0</v>
      </c>
      <c r="M162" s="590"/>
      <c r="N162" s="591"/>
      <c r="P162" s="127" t="str">
        <f>IF(UtvarderingsVal="Alt3","","Total erhållen poängsumma:")</f>
        <v>Total erhållen poängsumma:</v>
      </c>
      <c r="Q162" s="73">
        <f>SUMIF(P139:P148,"Ja",L139:L148)+SUM(P150:P159)</f>
        <v>0</v>
      </c>
      <c r="R162" s="588"/>
      <c r="S162" s="587"/>
      <c r="T162" s="33"/>
      <c r="U162" s="33"/>
      <c r="V162" s="33"/>
      <c r="W162" s="62"/>
      <c r="X162" s="229"/>
      <c r="Y162" s="63"/>
      <c r="Z162" s="68"/>
      <c r="AA162" s="249"/>
      <c r="AB162" s="250"/>
    </row>
    <row r="163" spans="1:46" x14ac:dyDescent="0.2">
      <c r="A163" s="172"/>
      <c r="B163" s="33"/>
      <c r="C163" s="33"/>
      <c r="D163" s="33"/>
      <c r="E163" s="33"/>
      <c r="F163" s="33"/>
      <c r="G163" s="33"/>
      <c r="H163" s="33"/>
      <c r="I163" s="33"/>
      <c r="J163" s="33"/>
      <c r="P163" s="33"/>
      <c r="Q163" s="33"/>
      <c r="R163" s="33"/>
      <c r="S163" s="33"/>
      <c r="T163" s="33"/>
      <c r="U163" s="33"/>
      <c r="V163" s="33"/>
      <c r="W163" s="33"/>
      <c r="X163" s="62"/>
      <c r="Y163" s="63"/>
      <c r="Z163" s="33"/>
      <c r="AA163" s="249"/>
      <c r="AB163" s="250"/>
      <c r="AG163" s="247"/>
      <c r="AH163" s="248"/>
      <c r="AI163" s="248"/>
    </row>
    <row r="164" spans="1:46" ht="21" customHeight="1" x14ac:dyDescent="0.2">
      <c r="C164" s="87"/>
      <c r="D164" s="87"/>
      <c r="E164" s="86"/>
      <c r="F164" s="86"/>
      <c r="G164" s="86"/>
      <c r="H164" s="86"/>
      <c r="I164" s="88"/>
      <c r="J164" s="6"/>
      <c r="P164" s="49"/>
      <c r="R164" s="6"/>
      <c r="S164" s="6"/>
      <c r="T164" s="44"/>
      <c r="U164" s="6"/>
      <c r="V164" s="51"/>
      <c r="W164" s="50"/>
      <c r="X164" s="33"/>
      <c r="Y164" s="33"/>
      <c r="Z164" s="33"/>
      <c r="AA164" s="249"/>
      <c r="AB164" s="250"/>
      <c r="AG164" s="247"/>
      <c r="AH164" s="248"/>
      <c r="AI164" s="248"/>
      <c r="AJ164" s="54"/>
      <c r="AK164" s="54"/>
      <c r="AL164" s="54"/>
      <c r="AM164" s="54"/>
      <c r="AN164" s="54"/>
      <c r="AO164" s="54"/>
      <c r="AP164" s="54"/>
      <c r="AQ164" s="54"/>
      <c r="AR164" s="54"/>
      <c r="AS164" s="54"/>
      <c r="AT164" s="54"/>
    </row>
    <row r="165" spans="1:46" ht="7.5" customHeight="1" x14ac:dyDescent="0.2">
      <c r="B165" s="87"/>
      <c r="C165" s="87"/>
      <c r="D165" s="87"/>
      <c r="E165" s="53"/>
      <c r="F165" s="53"/>
      <c r="G165" s="53"/>
      <c r="H165" s="53"/>
      <c r="J165" s="6"/>
      <c r="P165" s="49"/>
      <c r="R165" s="6"/>
      <c r="S165" s="6"/>
      <c r="T165" s="44"/>
      <c r="U165" s="6"/>
      <c r="V165" s="51"/>
      <c r="W165" s="50"/>
      <c r="X165" s="33"/>
      <c r="Y165" s="33"/>
      <c r="Z165" s="33"/>
      <c r="AA165" s="249"/>
      <c r="AB165" s="250"/>
      <c r="AG165" s="247"/>
      <c r="AH165" s="248"/>
      <c r="AI165" s="248"/>
      <c r="AJ165" s="54"/>
      <c r="AK165" s="54"/>
      <c r="AL165" s="54"/>
      <c r="AM165" s="54"/>
      <c r="AN165" s="54"/>
      <c r="AO165" s="54"/>
      <c r="AP165" s="54"/>
      <c r="AQ165" s="54"/>
      <c r="AR165" s="54"/>
      <c r="AS165" s="54"/>
      <c r="AT165" s="54"/>
    </row>
    <row r="166" spans="1:46" ht="23.25" customHeight="1" x14ac:dyDescent="0.2">
      <c r="A166" s="174" t="s">
        <v>156</v>
      </c>
      <c r="B166" s="136" t="s">
        <v>235</v>
      </c>
      <c r="C166" s="137"/>
      <c r="D166" s="138"/>
      <c r="E166" s="129"/>
      <c r="F166" s="139"/>
      <c r="G166" s="139"/>
      <c r="H166" s="139"/>
      <c r="I166" s="129"/>
      <c r="J166" s="131"/>
      <c r="K166" s="129"/>
      <c r="L166" s="130"/>
      <c r="M166" s="129"/>
      <c r="N166" s="140"/>
      <c r="P166" s="527" t="s">
        <v>128</v>
      </c>
      <c r="Q166" s="528"/>
      <c r="R166" s="531" t="s">
        <v>118</v>
      </c>
      <c r="S166" s="533" t="s">
        <v>252</v>
      </c>
      <c r="T166" s="534"/>
      <c r="U166" s="534"/>
      <c r="V166" s="534"/>
      <c r="W166" s="534"/>
      <c r="X166" s="528"/>
      <c r="Y166" s="229"/>
      <c r="Z166" s="33"/>
      <c r="AA166" s="249"/>
      <c r="AB166" s="250"/>
      <c r="AG166" s="247"/>
      <c r="AH166" s="248"/>
      <c r="AI166" s="248"/>
      <c r="AJ166" s="54"/>
      <c r="AK166" s="54"/>
      <c r="AL166" s="54"/>
      <c r="AM166" s="54"/>
      <c r="AN166" s="54"/>
      <c r="AO166" s="54"/>
      <c r="AP166" s="54"/>
      <c r="AQ166" s="54"/>
      <c r="AR166" s="54"/>
      <c r="AS166" s="54"/>
      <c r="AT166" s="54"/>
    </row>
    <row r="167" spans="1:46" ht="27" customHeight="1" x14ac:dyDescent="0.2">
      <c r="A167" s="174" t="s">
        <v>156</v>
      </c>
      <c r="B167" s="141" t="s">
        <v>132</v>
      </c>
      <c r="J167" s="6"/>
      <c r="N167" s="142"/>
      <c r="P167" s="529"/>
      <c r="Q167" s="530"/>
      <c r="R167" s="532"/>
      <c r="S167" s="529"/>
      <c r="T167" s="535"/>
      <c r="U167" s="535"/>
      <c r="V167" s="535"/>
      <c r="W167" s="535"/>
      <c r="X167" s="530"/>
      <c r="Y167" s="229"/>
      <c r="Z167" s="33"/>
      <c r="AA167" s="249"/>
      <c r="AB167" s="250"/>
      <c r="AG167" s="247"/>
      <c r="AH167" s="248"/>
      <c r="AI167" s="248"/>
      <c r="AJ167" s="54"/>
      <c r="AK167" s="54"/>
      <c r="AL167" s="54"/>
      <c r="AM167" s="54"/>
      <c r="AN167" s="54"/>
      <c r="AO167" s="54"/>
      <c r="AP167" s="54"/>
      <c r="AQ167" s="54"/>
      <c r="AR167" s="54"/>
      <c r="AS167" s="54"/>
      <c r="AT167" s="54"/>
    </row>
    <row r="168" spans="1:46" ht="66" customHeight="1" x14ac:dyDescent="0.25">
      <c r="A168" s="174" t="s">
        <v>156</v>
      </c>
      <c r="B168" s="167" t="s">
        <v>76</v>
      </c>
      <c r="J168" s="6"/>
      <c r="N168" s="142"/>
      <c r="P168" s="529"/>
      <c r="Q168" s="530"/>
      <c r="R168" s="532"/>
      <c r="S168" s="529"/>
      <c r="T168" s="535"/>
      <c r="U168" s="535"/>
      <c r="V168" s="535"/>
      <c r="W168" s="535"/>
      <c r="X168" s="530"/>
      <c r="Y168" s="229"/>
      <c r="Z168" s="33"/>
      <c r="AA168" s="249"/>
      <c r="AB168" s="250"/>
      <c r="AJ168" s="54"/>
      <c r="AK168" s="54"/>
      <c r="AL168" s="54"/>
      <c r="AM168" s="54"/>
      <c r="AN168" s="54"/>
      <c r="AO168" s="54"/>
      <c r="AP168" s="54"/>
      <c r="AQ168" s="54"/>
      <c r="AR168" s="54"/>
      <c r="AS168" s="54"/>
      <c r="AT168" s="54"/>
    </row>
    <row r="169" spans="1:46" ht="20.25" customHeight="1" x14ac:dyDescent="0.2">
      <c r="A169" s="174" t="s">
        <v>156</v>
      </c>
      <c r="B169" s="141" t="s">
        <v>131</v>
      </c>
      <c r="J169" s="154" t="s">
        <v>111</v>
      </c>
      <c r="N169" s="143"/>
      <c r="P169" s="168"/>
      <c r="Q169" s="593" t="s">
        <v>115</v>
      </c>
      <c r="R169" s="595" t="s">
        <v>112</v>
      </c>
      <c r="S169" s="597" t="s">
        <v>113</v>
      </c>
      <c r="T169" s="598"/>
      <c r="U169" s="597" t="s">
        <v>114</v>
      </c>
      <c r="V169" s="598"/>
      <c r="W169" s="601" t="s">
        <v>154</v>
      </c>
      <c r="X169" s="602"/>
      <c r="Y169" s="32"/>
      <c r="Z169" s="32"/>
      <c r="AA169" s="249"/>
      <c r="AB169" s="250"/>
      <c r="AJ169" s="54"/>
      <c r="AK169" s="54"/>
      <c r="AL169" s="54"/>
      <c r="AM169" s="54"/>
      <c r="AN169" s="54"/>
      <c r="AO169" s="54"/>
      <c r="AP169" s="54"/>
      <c r="AQ169" s="54"/>
      <c r="AR169" s="54"/>
      <c r="AS169" s="54"/>
      <c r="AT169" s="54"/>
    </row>
    <row r="170" spans="1:46" ht="21.75" customHeight="1" x14ac:dyDescent="0.2">
      <c r="A170" s="174" t="s">
        <v>156</v>
      </c>
      <c r="B170" s="155" t="s">
        <v>119</v>
      </c>
      <c r="C170" s="156"/>
      <c r="D170" s="157"/>
      <c r="E170" s="158"/>
      <c r="F170" s="159"/>
      <c r="G170" s="159"/>
      <c r="H170" s="160"/>
      <c r="I170" s="161" t="s">
        <v>153</v>
      </c>
      <c r="J170" s="191">
        <v>1</v>
      </c>
      <c r="L170" s="625"/>
      <c r="M170" s="625"/>
      <c r="N170" s="143"/>
      <c r="P170" s="169" t="s">
        <v>127</v>
      </c>
      <c r="Q170" s="594"/>
      <c r="R170" s="596"/>
      <c r="S170" s="599"/>
      <c r="T170" s="600"/>
      <c r="U170" s="599"/>
      <c r="V170" s="600"/>
      <c r="W170" s="603"/>
      <c r="X170" s="604"/>
      <c r="Y170" s="32"/>
      <c r="Z170" s="32"/>
      <c r="AA170" s="249"/>
      <c r="AB170" s="250"/>
      <c r="AJ170" s="54"/>
      <c r="AK170" s="54"/>
      <c r="AL170" s="54"/>
      <c r="AM170" s="54"/>
      <c r="AN170" s="54"/>
      <c r="AO170" s="54"/>
      <c r="AP170" s="54"/>
      <c r="AQ170" s="54"/>
      <c r="AR170" s="54"/>
      <c r="AS170" s="54"/>
      <c r="AT170" s="54"/>
    </row>
    <row r="171" spans="1:46" ht="21.75" customHeight="1" x14ac:dyDescent="0.2">
      <c r="A171" s="174" t="s">
        <v>156</v>
      </c>
      <c r="B171" s="155" t="s">
        <v>123</v>
      </c>
      <c r="C171" s="158"/>
      <c r="D171" s="162"/>
      <c r="E171" s="158"/>
      <c r="F171" s="159"/>
      <c r="G171" s="159"/>
      <c r="H171" s="160"/>
      <c r="I171" s="161" t="s">
        <v>174</v>
      </c>
      <c r="J171" s="191">
        <v>0</v>
      </c>
      <c r="L171" s="605"/>
      <c r="M171" s="605"/>
      <c r="N171" s="143"/>
      <c r="P171" s="150">
        <f>X75+X92</f>
        <v>0</v>
      </c>
      <c r="Q171" s="151">
        <f>J170</f>
        <v>1</v>
      </c>
      <c r="R171" s="192">
        <v>95000</v>
      </c>
      <c r="S171" s="606">
        <f>IFERROR(R171/P171*100,0)</f>
        <v>0</v>
      </c>
      <c r="T171" s="607"/>
      <c r="U171" s="608">
        <f>IFERROR(S171*Q171,"")</f>
        <v>0</v>
      </c>
      <c r="V171" s="609"/>
      <c r="W171" s="610" t="str">
        <f>IFERROR(SUM(U171+U173),"")</f>
        <v/>
      </c>
      <c r="X171" s="611"/>
      <c r="Y171" s="32"/>
      <c r="Z171" s="32"/>
      <c r="AA171" s="249"/>
      <c r="AB171" s="250"/>
      <c r="AJ171" s="54"/>
      <c r="AK171" s="54"/>
      <c r="AL171" s="54"/>
      <c r="AM171" s="54"/>
      <c r="AN171" s="54"/>
      <c r="AO171" s="54"/>
      <c r="AP171" s="54"/>
      <c r="AQ171" s="54"/>
      <c r="AR171" s="54"/>
      <c r="AS171" s="54"/>
      <c r="AT171" s="54"/>
    </row>
    <row r="172" spans="1:46" ht="29.25" customHeight="1" x14ac:dyDescent="0.2">
      <c r="A172" s="174" t="s">
        <v>156</v>
      </c>
      <c r="B172" s="616" t="s">
        <v>48</v>
      </c>
      <c r="C172" s="617"/>
      <c r="D172" s="618"/>
      <c r="E172" s="158"/>
      <c r="F172" s="163"/>
      <c r="G172" s="163"/>
      <c r="H172" s="164"/>
      <c r="I172" s="165" t="s">
        <v>49</v>
      </c>
      <c r="J172" s="166">
        <f>J171+J170</f>
        <v>1</v>
      </c>
      <c r="L172" s="91"/>
      <c r="M172" s="91"/>
      <c r="N172" s="144"/>
      <c r="P172" s="105" t="s">
        <v>120</v>
      </c>
      <c r="Q172" s="106"/>
      <c r="R172" s="107"/>
      <c r="S172" s="619"/>
      <c r="T172" s="620"/>
      <c r="U172" s="621"/>
      <c r="V172" s="622"/>
      <c r="W172" s="612"/>
      <c r="X172" s="613"/>
      <c r="Y172" s="32"/>
      <c r="Z172" s="32"/>
      <c r="AA172" s="249"/>
      <c r="AB172" s="250"/>
      <c r="AG172" s="247"/>
      <c r="AH172" s="248"/>
      <c r="AI172" s="248"/>
      <c r="AJ172" s="54"/>
      <c r="AK172" s="54"/>
      <c r="AL172" s="54"/>
      <c r="AM172" s="54"/>
      <c r="AN172" s="54"/>
      <c r="AO172" s="54"/>
      <c r="AP172" s="54"/>
      <c r="AQ172" s="54"/>
      <c r="AR172" s="54"/>
      <c r="AS172" s="54"/>
      <c r="AT172" s="54"/>
    </row>
    <row r="173" spans="1:46" ht="27.75" customHeight="1" x14ac:dyDescent="0.2">
      <c r="A173" s="174" t="s">
        <v>156</v>
      </c>
      <c r="B173" s="145"/>
      <c r="C173" s="146"/>
      <c r="D173" s="146"/>
      <c r="E173" s="146"/>
      <c r="F173" s="146"/>
      <c r="G173" s="146"/>
      <c r="H173" s="146"/>
      <c r="I173" s="146"/>
      <c r="J173" s="147"/>
      <c r="K173" s="148"/>
      <c r="L173" s="148"/>
      <c r="M173" s="148"/>
      <c r="N173" s="149"/>
      <c r="P173" s="152">
        <f>Q162</f>
        <v>0</v>
      </c>
      <c r="Q173" s="151">
        <f>J171</f>
        <v>0</v>
      </c>
      <c r="R173" s="153"/>
      <c r="S173" s="623"/>
      <c r="T173" s="624"/>
      <c r="U173" s="608" t="str">
        <f>IFERROR(((P173/L162)*100)*Q173,"")</f>
        <v/>
      </c>
      <c r="V173" s="609"/>
      <c r="W173" s="614"/>
      <c r="X173" s="615"/>
      <c r="Y173" s="32"/>
      <c r="Z173" s="32"/>
      <c r="AA173" s="249"/>
      <c r="AB173" s="250"/>
      <c r="AG173" s="247"/>
      <c r="AH173" s="248"/>
      <c r="AI173" s="248"/>
      <c r="AJ173" s="54"/>
      <c r="AK173" s="54"/>
      <c r="AL173" s="54"/>
      <c r="AM173" s="54"/>
      <c r="AN173" s="54"/>
      <c r="AO173" s="54"/>
      <c r="AP173" s="54"/>
      <c r="AQ173" s="54"/>
      <c r="AR173" s="54"/>
      <c r="AS173" s="54"/>
      <c r="AT173" s="54"/>
    </row>
    <row r="174" spans="1:46" ht="8.25" customHeight="1" x14ac:dyDescent="0.2">
      <c r="A174" s="174" t="s">
        <v>156</v>
      </c>
      <c r="J174" s="6"/>
      <c r="L174" s="78"/>
      <c r="M174" s="78"/>
      <c r="N174" s="78"/>
      <c r="P174" s="57"/>
      <c r="R174" s="57"/>
      <c r="S174" s="558"/>
      <c r="T174" s="558"/>
      <c r="U174" s="558"/>
      <c r="V174" s="558"/>
      <c r="W174" s="32"/>
      <c r="Y174" s="32"/>
      <c r="Z174" s="32"/>
      <c r="AA174" s="249"/>
      <c r="AB174" s="250"/>
      <c r="AG174" s="247"/>
      <c r="AH174" s="248"/>
      <c r="AI174" s="248"/>
      <c r="AJ174" s="54"/>
      <c r="AK174" s="54"/>
      <c r="AL174" s="54"/>
      <c r="AM174" s="54"/>
      <c r="AN174" s="54"/>
      <c r="AO174" s="54"/>
      <c r="AP174" s="54"/>
      <c r="AQ174" s="54"/>
      <c r="AR174" s="54"/>
      <c r="AS174" s="54"/>
      <c r="AT174" s="54"/>
    </row>
    <row r="175" spans="1:46" x14ac:dyDescent="0.2">
      <c r="B175" s="85"/>
      <c r="C175" s="85"/>
      <c r="D175" s="85"/>
      <c r="E175" s="85"/>
      <c r="F175" s="85"/>
      <c r="G175" s="85"/>
      <c r="H175" s="85"/>
      <c r="I175" s="85"/>
      <c r="J175" s="6"/>
      <c r="L175" s="79"/>
      <c r="M175" s="79"/>
      <c r="N175" s="79"/>
      <c r="P175" s="64"/>
      <c r="R175" s="9"/>
      <c r="U175" s="32"/>
      <c r="V175" s="32"/>
      <c r="W175" s="6"/>
      <c r="AA175" s="249"/>
      <c r="AB175" s="250"/>
      <c r="AG175" s="247"/>
      <c r="AH175" s="248"/>
      <c r="AI175" s="248"/>
      <c r="AJ175" s="54"/>
      <c r="AK175" s="54"/>
      <c r="AL175" s="54"/>
      <c r="AM175" s="54"/>
      <c r="AN175" s="54"/>
      <c r="AO175" s="54"/>
      <c r="AP175" s="54"/>
      <c r="AQ175" s="54"/>
      <c r="AR175" s="54"/>
      <c r="AS175" s="54"/>
      <c r="AT175" s="54"/>
    </row>
    <row r="176" spans="1:46" x14ac:dyDescent="0.2">
      <c r="B176" s="85"/>
      <c r="C176" s="85"/>
      <c r="D176" s="85"/>
      <c r="E176" s="85"/>
      <c r="F176" s="85"/>
      <c r="G176" s="85"/>
      <c r="H176" s="85"/>
      <c r="I176" s="85"/>
      <c r="J176" s="6"/>
      <c r="L176" s="79"/>
      <c r="M176" s="79"/>
      <c r="N176" s="79"/>
      <c r="P176" s="64"/>
      <c r="R176" s="9"/>
      <c r="U176" s="32"/>
      <c r="V176" s="32"/>
      <c r="W176" s="6"/>
      <c r="AA176" s="249"/>
      <c r="AB176" s="250"/>
      <c r="AJ176" s="54"/>
      <c r="AK176" s="54"/>
      <c r="AL176" s="54"/>
      <c r="AM176" s="54"/>
      <c r="AN176" s="54"/>
      <c r="AO176" s="54"/>
      <c r="AP176" s="54"/>
      <c r="AQ176" s="54"/>
      <c r="AR176" s="54"/>
      <c r="AS176" s="54"/>
      <c r="AT176" s="54"/>
    </row>
    <row r="177" spans="2:35" ht="18" x14ac:dyDescent="0.2">
      <c r="B177" s="371" t="s">
        <v>218</v>
      </c>
      <c r="C177" s="371"/>
      <c r="D177" s="371"/>
      <c r="E177" s="371"/>
      <c r="F177" s="371"/>
      <c r="H177" s="71"/>
      <c r="I177" s="71"/>
      <c r="J177" s="71"/>
      <c r="S177" s="33"/>
      <c r="T177" s="33"/>
      <c r="U177" s="33"/>
      <c r="W177" s="33"/>
      <c r="AA177" s="249"/>
      <c r="AB177" s="250"/>
    </row>
    <row r="178" spans="2:35" ht="26.25" customHeight="1" x14ac:dyDescent="0.2">
      <c r="B178" s="336" t="s">
        <v>217</v>
      </c>
      <c r="C178" s="337"/>
      <c r="D178" s="337"/>
      <c r="E178" s="337"/>
      <c r="F178" s="337"/>
      <c r="G178" s="337"/>
      <c r="H178" s="337"/>
      <c r="I178" s="337"/>
      <c r="J178" s="71"/>
      <c r="S178" s="33"/>
      <c r="T178" s="33"/>
      <c r="U178" s="33"/>
      <c r="W178" s="33"/>
      <c r="AA178" s="249"/>
      <c r="AB178" s="250"/>
    </row>
    <row r="179" spans="2:35" x14ac:dyDescent="0.2">
      <c r="B179" s="29" t="s">
        <v>121</v>
      </c>
      <c r="H179" s="71"/>
      <c r="I179" s="71"/>
      <c r="J179" s="71"/>
      <c r="K179" s="44"/>
      <c r="P179" s="29"/>
      <c r="U179" s="33"/>
      <c r="V179" s="33"/>
      <c r="W179" s="33"/>
      <c r="AA179" s="249"/>
      <c r="AB179" s="250"/>
    </row>
    <row r="180" spans="2:35" ht="19.5" customHeight="1" x14ac:dyDescent="0.2">
      <c r="B180" s="354" t="s">
        <v>239</v>
      </c>
      <c r="C180" s="355"/>
      <c r="D180" s="355"/>
      <c r="E180" s="355"/>
      <c r="F180" s="355"/>
      <c r="G180" s="355"/>
      <c r="H180" s="355"/>
      <c r="I180" s="373"/>
      <c r="J180" s="71"/>
      <c r="K180" s="44"/>
      <c r="P180" s="338"/>
      <c r="Q180" s="338"/>
      <c r="R180" s="338"/>
      <c r="S180" s="338"/>
      <c r="T180" s="177"/>
      <c r="U180" s="33"/>
      <c r="AA180" s="249"/>
      <c r="AB180" s="250"/>
    </row>
    <row r="181" spans="2:35" ht="19.5" customHeight="1" x14ac:dyDescent="0.2">
      <c r="B181" s="349"/>
      <c r="C181" s="350"/>
      <c r="D181" s="350"/>
      <c r="E181" s="350"/>
      <c r="F181" s="350"/>
      <c r="G181" s="350"/>
      <c r="H181" s="350"/>
      <c r="I181" s="351"/>
      <c r="J181" s="71"/>
      <c r="K181" s="44"/>
      <c r="U181" s="33"/>
      <c r="AA181" s="249"/>
      <c r="AB181" s="250"/>
    </row>
    <row r="182" spans="2:35" ht="19.5" customHeight="1" x14ac:dyDescent="0.2">
      <c r="B182" s="349"/>
      <c r="C182" s="350"/>
      <c r="D182" s="350"/>
      <c r="E182" s="350"/>
      <c r="F182" s="350"/>
      <c r="G182" s="350"/>
      <c r="H182" s="350"/>
      <c r="I182" s="351"/>
      <c r="K182" s="44"/>
      <c r="U182" s="33"/>
      <c r="X182" s="256"/>
      <c r="Y182" s="256"/>
      <c r="Z182" s="256"/>
      <c r="AA182" s="249"/>
      <c r="AB182" s="250"/>
    </row>
    <row r="183" spans="2:35" ht="19.5" customHeight="1" x14ac:dyDescent="0.2">
      <c r="B183" s="353"/>
      <c r="C183" s="353"/>
      <c r="D183" s="353"/>
      <c r="E183" s="353"/>
      <c r="F183" s="353"/>
      <c r="G183" s="353"/>
      <c r="H183" s="353"/>
      <c r="I183" s="353"/>
      <c r="K183" s="44"/>
      <c r="U183" s="33"/>
      <c r="X183" s="256"/>
      <c r="Y183" s="256"/>
      <c r="Z183" s="256"/>
      <c r="AA183" s="249"/>
      <c r="AB183" s="250"/>
    </row>
    <row r="184" spans="2:35" ht="12.75" customHeight="1" x14ac:dyDescent="0.2">
      <c r="J184" s="6"/>
      <c r="P184" s="6"/>
      <c r="Q184" s="6"/>
      <c r="R184" s="6"/>
      <c r="S184" s="6"/>
      <c r="T184" s="6"/>
      <c r="U184" s="33"/>
      <c r="X184" s="256"/>
      <c r="Y184" s="256"/>
      <c r="Z184" s="256"/>
      <c r="AA184" s="249"/>
      <c r="AB184" s="250"/>
    </row>
    <row r="185" spans="2:35" ht="19.5" customHeight="1" x14ac:dyDescent="0.2">
      <c r="B185" s="29" t="s">
        <v>224</v>
      </c>
      <c r="P185" s="29"/>
      <c r="U185" s="33"/>
      <c r="X185" s="256"/>
      <c r="Y185" s="256"/>
      <c r="Z185" s="256"/>
      <c r="AA185" s="249"/>
      <c r="AB185" s="250"/>
    </row>
    <row r="186" spans="2:35" ht="19.5" customHeight="1" x14ac:dyDescent="0.2">
      <c r="B186" s="352" t="s">
        <v>173</v>
      </c>
      <c r="C186" s="352"/>
      <c r="D186" s="352"/>
      <c r="E186" s="352"/>
      <c r="F186" s="352"/>
      <c r="G186" s="352"/>
      <c r="H186" s="352"/>
      <c r="I186" s="352"/>
      <c r="P186" s="338"/>
      <c r="Q186" s="338"/>
      <c r="R186" s="338"/>
      <c r="S186" s="338"/>
      <c r="T186" s="177"/>
      <c r="U186" s="33"/>
      <c r="X186" s="256"/>
      <c r="Y186" s="256"/>
      <c r="Z186" s="256"/>
      <c r="AA186" s="249"/>
      <c r="AB186" s="250"/>
    </row>
    <row r="187" spans="2:35" ht="19.5" customHeight="1" x14ac:dyDescent="0.2">
      <c r="B187" s="353"/>
      <c r="C187" s="353"/>
      <c r="D187" s="353"/>
      <c r="E187" s="353"/>
      <c r="F187" s="353"/>
      <c r="G187" s="353"/>
      <c r="H187" s="353"/>
      <c r="I187" s="353"/>
      <c r="U187" s="33"/>
      <c r="X187" s="256"/>
      <c r="Y187" s="256"/>
      <c r="Z187" s="256"/>
      <c r="AA187" s="249"/>
      <c r="AB187" s="250"/>
    </row>
    <row r="188" spans="2:35" ht="19.5" customHeight="1" x14ac:dyDescent="0.2">
      <c r="B188" s="353"/>
      <c r="C188" s="353"/>
      <c r="D188" s="353"/>
      <c r="E188" s="353"/>
      <c r="F188" s="353"/>
      <c r="G188" s="353"/>
      <c r="H188" s="353"/>
      <c r="I188" s="353"/>
      <c r="U188" s="33"/>
      <c r="X188" s="256"/>
      <c r="Y188" s="256"/>
      <c r="Z188" s="256"/>
      <c r="AA188" s="249"/>
      <c r="AB188" s="250"/>
    </row>
    <row r="189" spans="2:35" ht="19.5" customHeight="1" x14ac:dyDescent="0.2">
      <c r="B189" s="353"/>
      <c r="C189" s="353"/>
      <c r="D189" s="353"/>
      <c r="E189" s="353"/>
      <c r="F189" s="353"/>
      <c r="G189" s="353"/>
      <c r="H189" s="353"/>
      <c r="I189" s="353"/>
      <c r="U189" s="33"/>
      <c r="X189" s="256"/>
      <c r="Y189" s="256"/>
      <c r="Z189" s="256"/>
      <c r="AA189" s="249"/>
      <c r="AB189" s="250"/>
    </row>
    <row r="190" spans="2:35" ht="19.5" customHeight="1" x14ac:dyDescent="0.2">
      <c r="U190" s="33"/>
      <c r="X190" s="256"/>
      <c r="Y190" s="256"/>
      <c r="Z190" s="256"/>
      <c r="AA190" s="249"/>
      <c r="AB190" s="250"/>
    </row>
    <row r="191" spans="2:35" ht="19.5" customHeight="1" x14ac:dyDescent="0.2">
      <c r="B191" s="29" t="s">
        <v>394</v>
      </c>
      <c r="P191" s="29"/>
      <c r="U191" s="33"/>
      <c r="X191" s="256"/>
      <c r="Y191" s="256"/>
      <c r="Z191" s="256"/>
      <c r="AG191" s="247"/>
      <c r="AH191" s="248"/>
      <c r="AI191" s="248"/>
    </row>
    <row r="192" spans="2:35" ht="19.5" customHeight="1" x14ac:dyDescent="0.2">
      <c r="B192" s="352" t="s">
        <v>395</v>
      </c>
      <c r="C192" s="352"/>
      <c r="D192" s="352"/>
      <c r="E192" s="352"/>
      <c r="F192" s="352"/>
      <c r="G192" s="352"/>
      <c r="H192" s="352"/>
      <c r="I192" s="352"/>
      <c r="P192" s="372"/>
      <c r="Q192" s="372"/>
      <c r="R192" s="372"/>
      <c r="S192" s="372"/>
      <c r="T192" s="177"/>
      <c r="U192" s="33"/>
      <c r="X192" s="256"/>
      <c r="Y192" s="256"/>
      <c r="Z192" s="256"/>
      <c r="AG192" s="247"/>
      <c r="AH192" s="248"/>
      <c r="AI192" s="248"/>
    </row>
    <row r="193" spans="2:35" ht="19.5" customHeight="1" x14ac:dyDescent="0.2">
      <c r="B193" s="353" t="s">
        <v>400</v>
      </c>
      <c r="C193" s="353"/>
      <c r="D193" s="353"/>
      <c r="E193" s="353"/>
      <c r="F193" s="353"/>
      <c r="G193" s="353"/>
      <c r="H193" s="353"/>
      <c r="I193" s="353"/>
      <c r="U193" s="33"/>
      <c r="X193" s="256"/>
      <c r="Y193" s="256"/>
      <c r="Z193" s="256"/>
      <c r="AG193" s="247"/>
      <c r="AH193" s="248"/>
      <c r="AI193" s="248"/>
    </row>
    <row r="194" spans="2:35" ht="19.5" customHeight="1" x14ac:dyDescent="0.2">
      <c r="U194" s="33"/>
      <c r="X194" s="256"/>
      <c r="Y194" s="256"/>
      <c r="Z194" s="256"/>
      <c r="AG194" s="247"/>
      <c r="AH194" s="248"/>
      <c r="AI194" s="248"/>
    </row>
    <row r="195" spans="2:35" ht="19.5" customHeight="1" x14ac:dyDescent="0.2">
      <c r="B195" s="29" t="s">
        <v>225</v>
      </c>
      <c r="P195" s="29"/>
      <c r="U195" s="33"/>
      <c r="X195" s="256"/>
      <c r="Y195" s="256"/>
      <c r="Z195" s="256"/>
      <c r="AA195" s="249"/>
      <c r="AB195" s="250"/>
    </row>
    <row r="196" spans="2:35" ht="19.5" customHeight="1" x14ac:dyDescent="0.2">
      <c r="B196" s="352" t="s">
        <v>226</v>
      </c>
      <c r="C196" s="352"/>
      <c r="D196" s="352"/>
      <c r="E196" s="352"/>
      <c r="F196" s="352"/>
      <c r="G196" s="352"/>
      <c r="H196" s="352"/>
      <c r="I196" s="352"/>
      <c r="P196" s="372"/>
      <c r="Q196" s="372"/>
      <c r="R196" s="372"/>
      <c r="S196" s="372"/>
      <c r="T196" s="177"/>
      <c r="U196" s="33"/>
      <c r="X196" s="256"/>
      <c r="Y196" s="256"/>
      <c r="Z196" s="256"/>
      <c r="AA196" s="249"/>
      <c r="AB196" s="250"/>
    </row>
    <row r="197" spans="2:35" ht="19.5" customHeight="1" x14ac:dyDescent="0.2">
      <c r="B197" s="353"/>
      <c r="C197" s="353"/>
      <c r="D197" s="353"/>
      <c r="E197" s="353"/>
      <c r="F197" s="353"/>
      <c r="G197" s="353"/>
      <c r="H197" s="353"/>
      <c r="I197" s="353"/>
      <c r="U197" s="33"/>
      <c r="X197" s="256"/>
      <c r="Y197" s="256"/>
      <c r="Z197" s="256"/>
      <c r="AA197" s="249"/>
      <c r="AB197" s="250"/>
    </row>
    <row r="198" spans="2:35" ht="19.5" customHeight="1" x14ac:dyDescent="0.2">
      <c r="B198" s="353"/>
      <c r="C198" s="353"/>
      <c r="D198" s="353"/>
      <c r="E198" s="353"/>
      <c r="F198" s="353"/>
      <c r="G198" s="353"/>
      <c r="H198" s="353"/>
      <c r="I198" s="353"/>
      <c r="U198" s="33"/>
      <c r="X198" s="256"/>
      <c r="Y198" s="256"/>
      <c r="Z198" s="256"/>
      <c r="AA198" s="249"/>
      <c r="AB198" s="250"/>
    </row>
    <row r="199" spans="2:35" ht="19.5" customHeight="1" x14ac:dyDescent="0.2">
      <c r="B199" s="353"/>
      <c r="C199" s="353"/>
      <c r="D199" s="353"/>
      <c r="E199" s="353"/>
      <c r="F199" s="353"/>
      <c r="G199" s="353"/>
      <c r="H199" s="353"/>
      <c r="I199" s="353"/>
      <c r="U199" s="33"/>
      <c r="X199" s="256"/>
      <c r="Y199" s="256"/>
      <c r="Z199" s="256"/>
      <c r="AA199" s="249"/>
      <c r="AB199" s="250"/>
    </row>
    <row r="200" spans="2:35" ht="19.5" customHeight="1" x14ac:dyDescent="0.2">
      <c r="B200" s="353"/>
      <c r="C200" s="353"/>
      <c r="D200" s="353"/>
      <c r="E200" s="353"/>
      <c r="F200" s="353"/>
      <c r="G200" s="353"/>
      <c r="H200" s="353"/>
      <c r="I200" s="353"/>
      <c r="U200" s="33"/>
      <c r="X200" s="256"/>
      <c r="Y200" s="256"/>
      <c r="Z200" s="256"/>
      <c r="AA200" s="249"/>
      <c r="AB200" s="250"/>
    </row>
    <row r="201" spans="2:35" ht="19.5" customHeight="1" x14ac:dyDescent="0.2">
      <c r="B201" s="353"/>
      <c r="C201" s="353"/>
      <c r="D201" s="353"/>
      <c r="E201" s="353"/>
      <c r="F201" s="353"/>
      <c r="G201" s="353"/>
      <c r="H201" s="353"/>
      <c r="I201" s="353"/>
      <c r="U201" s="33"/>
      <c r="X201" s="256"/>
      <c r="Y201" s="256"/>
      <c r="Z201" s="256"/>
      <c r="AA201" s="249"/>
      <c r="AB201" s="250"/>
    </row>
    <row r="202" spans="2:35" ht="17.25" customHeight="1" x14ac:dyDescent="0.2">
      <c r="B202" s="42"/>
      <c r="C202" s="42"/>
      <c r="D202" s="42"/>
      <c r="E202" s="42"/>
      <c r="F202" s="42"/>
      <c r="H202" s="36"/>
      <c r="I202" s="36"/>
      <c r="J202" s="36"/>
      <c r="P202" s="35"/>
      <c r="S202" s="33"/>
      <c r="T202" s="33"/>
      <c r="U202" s="33"/>
      <c r="X202" s="256"/>
      <c r="Y202" s="256"/>
      <c r="Z202" s="256"/>
      <c r="AA202" s="249"/>
      <c r="AB202" s="250"/>
    </row>
    <row r="203" spans="2:35" ht="19.5" customHeight="1" x14ac:dyDescent="0.2">
      <c r="B203" s="29" t="s">
        <v>167</v>
      </c>
      <c r="P203" s="29"/>
      <c r="U203" s="33"/>
      <c r="X203" s="256"/>
      <c r="Y203" s="256"/>
      <c r="Z203" s="256"/>
      <c r="AA203" s="249"/>
      <c r="AB203" s="250"/>
      <c r="AC203" s="251"/>
      <c r="AD203" s="251"/>
      <c r="AE203" s="251"/>
      <c r="AF203" s="251"/>
      <c r="AG203" s="251"/>
      <c r="AH203" s="252"/>
      <c r="AI203" s="252"/>
    </row>
    <row r="204" spans="2:35" ht="19.5" customHeight="1" x14ac:dyDescent="0.2">
      <c r="B204" s="352" t="s">
        <v>196</v>
      </c>
      <c r="C204" s="352"/>
      <c r="D204" s="352"/>
      <c r="E204" s="352"/>
      <c r="F204" s="352"/>
      <c r="G204" s="352"/>
      <c r="H204" s="352"/>
      <c r="I204" s="352"/>
      <c r="K204" s="44"/>
      <c r="P204" s="338"/>
      <c r="Q204" s="338"/>
      <c r="R204" s="338"/>
      <c r="S204" s="338"/>
      <c r="T204" s="177"/>
      <c r="U204" s="33"/>
      <c r="X204" s="256"/>
      <c r="Y204" s="256"/>
      <c r="Z204" s="256"/>
      <c r="AA204" s="249"/>
      <c r="AB204" s="250"/>
      <c r="AC204" s="253"/>
      <c r="AD204" s="253"/>
      <c r="AE204" s="253"/>
      <c r="AF204" s="253"/>
      <c r="AG204" s="253"/>
      <c r="AH204" s="254"/>
      <c r="AI204" s="254"/>
    </row>
    <row r="205" spans="2:35" ht="19.5" customHeight="1" x14ac:dyDescent="0.2">
      <c r="B205" s="353"/>
      <c r="C205" s="353"/>
      <c r="D205" s="353"/>
      <c r="E205" s="353"/>
      <c r="F205" s="353"/>
      <c r="G205" s="353"/>
      <c r="H205" s="353"/>
      <c r="I205" s="353"/>
      <c r="K205" s="44"/>
      <c r="U205" s="33"/>
      <c r="X205" s="256"/>
      <c r="Y205" s="256"/>
      <c r="Z205" s="256"/>
      <c r="AA205" s="249"/>
      <c r="AB205" s="250"/>
    </row>
    <row r="206" spans="2:35" ht="19.5" customHeight="1" x14ac:dyDescent="0.2">
      <c r="B206" s="353"/>
      <c r="C206" s="353"/>
      <c r="D206" s="353"/>
      <c r="E206" s="353"/>
      <c r="F206" s="353"/>
      <c r="G206" s="353"/>
      <c r="H206" s="353"/>
      <c r="I206" s="353"/>
      <c r="K206" s="44"/>
      <c r="U206" s="33"/>
      <c r="X206" s="256"/>
      <c r="Y206" s="256"/>
      <c r="Z206" s="256"/>
      <c r="AA206" s="249"/>
      <c r="AB206" s="250"/>
      <c r="AC206" s="251"/>
      <c r="AD206" s="251"/>
      <c r="AE206" s="251"/>
      <c r="AF206" s="251"/>
      <c r="AG206" s="251"/>
    </row>
    <row r="207" spans="2:35" ht="19.5" customHeight="1" x14ac:dyDescent="0.2">
      <c r="B207" s="353"/>
      <c r="C207" s="353"/>
      <c r="D207" s="353"/>
      <c r="E207" s="353"/>
      <c r="F207" s="353"/>
      <c r="G207" s="353"/>
      <c r="H207" s="353"/>
      <c r="I207" s="353"/>
      <c r="K207" s="44"/>
      <c r="U207" s="33"/>
      <c r="X207" s="256"/>
      <c r="Y207" s="256"/>
      <c r="Z207" s="256"/>
      <c r="AA207" s="249"/>
      <c r="AB207" s="250"/>
      <c r="AC207" s="251"/>
      <c r="AD207" s="251"/>
      <c r="AE207" s="251"/>
      <c r="AF207" s="251"/>
      <c r="AG207" s="251"/>
      <c r="AH207" s="252"/>
      <c r="AI207" s="252"/>
    </row>
    <row r="208" spans="2:35" ht="19.5" customHeight="1" x14ac:dyDescent="0.2">
      <c r="J208" s="6"/>
      <c r="P208" s="6"/>
      <c r="Q208" s="6"/>
      <c r="R208" s="6"/>
      <c r="S208" s="6"/>
      <c r="T208" s="6"/>
      <c r="U208" s="33"/>
      <c r="X208" s="256"/>
      <c r="Y208" s="256"/>
      <c r="Z208" s="256"/>
      <c r="AA208" s="249"/>
      <c r="AB208" s="250"/>
    </row>
    <row r="209" spans="2:35" ht="17.25" customHeight="1" x14ac:dyDescent="0.2">
      <c r="B209" s="29" t="s">
        <v>223</v>
      </c>
      <c r="C209" s="42"/>
      <c r="D209" s="42"/>
      <c r="E209" s="42"/>
      <c r="F209" s="42"/>
      <c r="H209" s="36"/>
      <c r="I209" s="36"/>
      <c r="J209" s="36"/>
      <c r="P209" s="35"/>
      <c r="S209" s="33"/>
      <c r="T209" s="33"/>
      <c r="U209" s="33"/>
      <c r="X209" s="256"/>
      <c r="Y209" s="256"/>
      <c r="Z209" s="256"/>
      <c r="AA209" s="249"/>
      <c r="AB209" s="250"/>
    </row>
    <row r="210" spans="2:35" s="1" customFormat="1" ht="43.9" customHeight="1" x14ac:dyDescent="0.2">
      <c r="B210" s="352" t="s">
        <v>438</v>
      </c>
      <c r="C210" s="352"/>
      <c r="D210" s="352"/>
      <c r="E210" s="352"/>
      <c r="F210" s="352"/>
      <c r="G210" s="352"/>
      <c r="H210" s="352"/>
      <c r="I210" s="352"/>
      <c r="X210" s="256"/>
      <c r="Y210" s="256"/>
      <c r="Z210" s="256"/>
      <c r="AA210" s="249"/>
      <c r="AB210" s="250"/>
      <c r="AC210" s="242"/>
      <c r="AD210" s="242"/>
      <c r="AE210" s="242"/>
      <c r="AF210" s="242"/>
      <c r="AG210" s="242"/>
      <c r="AH210" s="243"/>
      <c r="AI210" s="243"/>
    </row>
    <row r="211" spans="2:35" s="1" customFormat="1" ht="41.25" customHeight="1" x14ac:dyDescent="0.2">
      <c r="B211" s="360"/>
      <c r="C211" s="361"/>
      <c r="D211" s="361"/>
      <c r="E211" s="362"/>
      <c r="F211" s="362"/>
      <c r="G211" s="362"/>
      <c r="H211" s="362"/>
      <c r="I211" s="363"/>
      <c r="X211" s="256"/>
      <c r="Y211" s="256"/>
      <c r="Z211" s="256"/>
      <c r="AA211" s="249"/>
      <c r="AB211" s="250"/>
      <c r="AC211" s="242"/>
      <c r="AD211" s="242"/>
      <c r="AE211" s="242"/>
      <c r="AF211" s="242"/>
      <c r="AG211" s="242"/>
      <c r="AH211" s="243"/>
      <c r="AI211" s="243"/>
    </row>
    <row r="212" spans="2:35" s="1" customFormat="1" ht="41.25" customHeight="1" x14ac:dyDescent="0.2">
      <c r="B212" s="364"/>
      <c r="C212" s="365"/>
      <c r="D212" s="365"/>
      <c r="E212" s="366"/>
      <c r="F212" s="366"/>
      <c r="G212" s="366"/>
      <c r="H212" s="366"/>
      <c r="I212" s="367"/>
      <c r="X212" s="256"/>
      <c r="Y212" s="256"/>
      <c r="Z212" s="256"/>
      <c r="AA212" s="249"/>
      <c r="AB212" s="250"/>
      <c r="AC212" s="242"/>
      <c r="AD212" s="242"/>
      <c r="AE212" s="242"/>
      <c r="AF212" s="242"/>
      <c r="AG212" s="242"/>
      <c r="AH212" s="243"/>
      <c r="AI212" s="243"/>
    </row>
    <row r="213" spans="2:35" s="1" customFormat="1" ht="25.5" customHeight="1" x14ac:dyDescent="0.25">
      <c r="B213" s="368"/>
      <c r="C213" s="369"/>
      <c r="D213" s="369"/>
      <c r="E213" s="369"/>
      <c r="F213" s="369"/>
      <c r="G213" s="369"/>
      <c r="H213" s="369"/>
      <c r="I213" s="370"/>
      <c r="J213" s="21"/>
      <c r="K213" s="21"/>
      <c r="L213" s="21"/>
      <c r="M213" s="21"/>
      <c r="X213" s="256"/>
      <c r="Y213" s="256"/>
      <c r="Z213" s="256"/>
      <c r="AA213" s="249"/>
      <c r="AB213" s="250"/>
      <c r="AC213" s="242"/>
      <c r="AD213" s="242"/>
      <c r="AE213" s="242"/>
      <c r="AF213" s="242"/>
      <c r="AG213" s="242"/>
      <c r="AH213" s="243"/>
      <c r="AI213" s="243"/>
    </row>
    <row r="214" spans="2:35" ht="17.25" customHeight="1" x14ac:dyDescent="0.2">
      <c r="B214" s="42"/>
      <c r="C214" s="42"/>
      <c r="D214" s="42"/>
      <c r="E214" s="42"/>
      <c r="F214" s="42"/>
      <c r="H214" s="36"/>
      <c r="I214" s="36"/>
      <c r="J214" s="36"/>
      <c r="P214" s="35"/>
      <c r="S214" s="33"/>
      <c r="T214" s="33"/>
      <c r="U214" s="33"/>
      <c r="X214" s="256"/>
      <c r="Y214" s="256"/>
      <c r="Z214" s="256"/>
      <c r="AA214" s="249"/>
      <c r="AB214" s="250"/>
    </row>
    <row r="215" spans="2:35" ht="20.25" customHeight="1" x14ac:dyDescent="0.2">
      <c r="B215" s="371" t="s">
        <v>35</v>
      </c>
      <c r="C215" s="371"/>
      <c r="D215" s="371"/>
      <c r="E215" s="371"/>
      <c r="F215" s="371"/>
      <c r="P215" s="35"/>
      <c r="S215" s="33"/>
      <c r="T215" s="33"/>
      <c r="U215" s="33"/>
      <c r="X215" s="256"/>
      <c r="Y215" s="256"/>
      <c r="Z215" s="256"/>
      <c r="AA215" s="249"/>
      <c r="AB215" s="250"/>
    </row>
    <row r="216" spans="2:35" ht="33" customHeight="1" x14ac:dyDescent="0.2">
      <c r="B216" s="354" t="s">
        <v>36</v>
      </c>
      <c r="C216" s="516"/>
      <c r="D216" s="516"/>
      <c r="E216" s="516"/>
      <c r="F216" s="516"/>
      <c r="G216" s="516"/>
      <c r="H216" s="516"/>
      <c r="I216" s="516"/>
      <c r="J216" s="93"/>
      <c r="K216" s="85"/>
      <c r="L216" s="85"/>
      <c r="M216" s="85"/>
      <c r="N216" s="85"/>
      <c r="O216" s="33"/>
      <c r="P216" s="33"/>
      <c r="Q216" s="33"/>
      <c r="R216" s="33"/>
      <c r="S216" s="33"/>
      <c r="T216" s="33"/>
      <c r="U216" s="33"/>
      <c r="X216" s="256"/>
      <c r="Y216" s="256"/>
      <c r="Z216" s="256"/>
      <c r="AA216" s="249"/>
      <c r="AB216" s="250"/>
    </row>
    <row r="217" spans="2:35" ht="17.25" customHeight="1" x14ac:dyDescent="0.2">
      <c r="B217" s="517"/>
      <c r="C217" s="518"/>
      <c r="D217" s="518"/>
      <c r="E217" s="518"/>
      <c r="F217" s="518"/>
      <c r="G217" s="518"/>
      <c r="H217" s="518"/>
      <c r="I217" s="518"/>
      <c r="J217" s="94"/>
      <c r="K217" s="95"/>
      <c r="L217" s="95"/>
      <c r="M217" s="95"/>
      <c r="N217" s="95"/>
      <c r="O217" s="33"/>
      <c r="P217" s="33"/>
      <c r="Q217" s="33"/>
      <c r="R217" s="33"/>
      <c r="S217" s="33"/>
      <c r="T217" s="33"/>
      <c r="U217" s="33"/>
      <c r="X217" s="256"/>
      <c r="Y217" s="256"/>
      <c r="Z217" s="256"/>
      <c r="AA217" s="249"/>
      <c r="AB217" s="250"/>
    </row>
    <row r="218" spans="2:35" ht="12.75" customHeight="1" x14ac:dyDescent="0.2">
      <c r="B218" s="519"/>
      <c r="C218" s="520"/>
      <c r="D218" s="520"/>
      <c r="E218" s="520"/>
      <c r="F218" s="520"/>
      <c r="G218" s="520"/>
      <c r="H218" s="520"/>
      <c r="I218" s="520"/>
      <c r="J218" s="94"/>
      <c r="K218" s="95"/>
      <c r="L218" s="95"/>
      <c r="M218" s="95"/>
      <c r="N218" s="95"/>
      <c r="X218" s="256"/>
      <c r="Y218" s="256"/>
      <c r="Z218" s="256"/>
      <c r="AA218" s="249"/>
      <c r="AB218" s="250"/>
    </row>
    <row r="219" spans="2:35" ht="12.75" customHeight="1" x14ac:dyDescent="0.2">
      <c r="B219" s="519"/>
      <c r="C219" s="520"/>
      <c r="D219" s="520"/>
      <c r="E219" s="520"/>
      <c r="F219" s="520"/>
      <c r="G219" s="520"/>
      <c r="H219" s="520"/>
      <c r="I219" s="520"/>
      <c r="J219" s="94"/>
      <c r="K219" s="95"/>
      <c r="L219" s="95"/>
      <c r="M219" s="95"/>
      <c r="N219" s="95"/>
      <c r="X219" s="256"/>
      <c r="Y219" s="256"/>
      <c r="Z219" s="256"/>
      <c r="AA219" s="249"/>
      <c r="AB219" s="250"/>
    </row>
    <row r="220" spans="2:35" ht="12.75" customHeight="1" x14ac:dyDescent="0.2">
      <c r="B220" s="519"/>
      <c r="C220" s="520"/>
      <c r="D220" s="520"/>
      <c r="E220" s="520"/>
      <c r="F220" s="520"/>
      <c r="G220" s="520"/>
      <c r="H220" s="520"/>
      <c r="I220" s="520"/>
      <c r="J220" s="94"/>
      <c r="K220" s="95"/>
      <c r="L220" s="95"/>
      <c r="M220" s="95"/>
      <c r="N220" s="95"/>
      <c r="X220" s="256"/>
      <c r="Y220" s="256"/>
      <c r="Z220" s="256"/>
      <c r="AA220" s="249"/>
      <c r="AB220" s="250"/>
    </row>
    <row r="221" spans="2:35" ht="12.75" customHeight="1" x14ac:dyDescent="0.2">
      <c r="B221" s="519"/>
      <c r="C221" s="520"/>
      <c r="D221" s="520"/>
      <c r="E221" s="520"/>
      <c r="F221" s="520"/>
      <c r="G221" s="520"/>
      <c r="H221" s="520"/>
      <c r="I221" s="520"/>
      <c r="J221" s="94"/>
      <c r="K221" s="95"/>
      <c r="L221" s="95"/>
      <c r="M221" s="95"/>
      <c r="N221" s="95"/>
      <c r="X221" s="256"/>
      <c r="Y221" s="256"/>
      <c r="Z221" s="256"/>
      <c r="AA221" s="249"/>
      <c r="AB221" s="250"/>
    </row>
    <row r="222" spans="2:35" ht="12.75" customHeight="1" x14ac:dyDescent="0.2">
      <c r="B222" s="519"/>
      <c r="C222" s="520"/>
      <c r="D222" s="520"/>
      <c r="E222" s="520"/>
      <c r="F222" s="520"/>
      <c r="G222" s="520"/>
      <c r="H222" s="520"/>
      <c r="I222" s="520"/>
      <c r="J222" s="94"/>
      <c r="K222" s="95"/>
      <c r="L222" s="95"/>
      <c r="M222" s="95"/>
      <c r="N222" s="95"/>
      <c r="X222" s="256"/>
      <c r="Y222" s="256"/>
      <c r="Z222" s="256"/>
      <c r="AA222" s="249"/>
      <c r="AB222" s="250"/>
    </row>
    <row r="223" spans="2:35" ht="12.75" customHeight="1" x14ac:dyDescent="0.2">
      <c r="B223" s="519"/>
      <c r="C223" s="520"/>
      <c r="D223" s="520"/>
      <c r="E223" s="520"/>
      <c r="F223" s="520"/>
      <c r="G223" s="520"/>
      <c r="H223" s="520"/>
      <c r="I223" s="520"/>
      <c r="J223" s="89"/>
      <c r="K223" s="90"/>
      <c r="L223" s="90"/>
      <c r="M223" s="90"/>
      <c r="N223" s="90"/>
      <c r="X223" s="256"/>
      <c r="Y223" s="256"/>
      <c r="Z223" s="256"/>
      <c r="AA223" s="249"/>
      <c r="AB223" s="250"/>
    </row>
    <row r="224" spans="2:35" ht="12.75" customHeight="1" x14ac:dyDescent="0.2">
      <c r="B224" s="519"/>
      <c r="C224" s="520"/>
      <c r="D224" s="520"/>
      <c r="E224" s="520"/>
      <c r="F224" s="520"/>
      <c r="G224" s="520"/>
      <c r="H224" s="520"/>
      <c r="I224" s="520"/>
      <c r="J224" s="89"/>
      <c r="K224" s="90"/>
      <c r="L224" s="90"/>
      <c r="M224" s="90"/>
      <c r="N224" s="90"/>
      <c r="X224" s="256"/>
      <c r="Y224" s="256"/>
      <c r="Z224" s="256"/>
      <c r="AA224" s="249"/>
      <c r="AB224" s="250"/>
    </row>
    <row r="225" spans="2:46" ht="12.75" customHeight="1" x14ac:dyDescent="0.2">
      <c r="B225" s="519"/>
      <c r="C225" s="520"/>
      <c r="D225" s="520"/>
      <c r="E225" s="520"/>
      <c r="F225" s="520"/>
      <c r="G225" s="520"/>
      <c r="H225" s="520"/>
      <c r="I225" s="520"/>
      <c r="J225" s="89"/>
      <c r="K225" s="90"/>
      <c r="L225" s="90"/>
      <c r="M225" s="90"/>
      <c r="N225" s="90"/>
      <c r="X225" s="256"/>
      <c r="Y225" s="256"/>
      <c r="Z225" s="256"/>
      <c r="AA225" s="249"/>
      <c r="AB225" s="250"/>
    </row>
    <row r="226" spans="2:46" ht="15" customHeight="1" x14ac:dyDescent="0.2">
      <c r="B226" s="521"/>
      <c r="C226" s="522"/>
      <c r="D226" s="522"/>
      <c r="E226" s="522"/>
      <c r="F226" s="522"/>
      <c r="G226" s="522"/>
      <c r="H226" s="522"/>
      <c r="I226" s="522"/>
      <c r="J226" s="89"/>
      <c r="K226" s="90"/>
      <c r="L226" s="90"/>
      <c r="M226" s="90"/>
      <c r="N226" s="90"/>
      <c r="X226" s="256"/>
      <c r="Y226" s="256"/>
      <c r="Z226" s="256"/>
      <c r="AA226" s="249"/>
      <c r="AB226" s="250"/>
    </row>
    <row r="227" spans="2:46" x14ac:dyDescent="0.2">
      <c r="P227" s="44"/>
      <c r="X227" s="256"/>
      <c r="Y227" s="256"/>
      <c r="Z227" s="256"/>
      <c r="AA227" s="249"/>
      <c r="AB227" s="250"/>
    </row>
    <row r="228" spans="2:46" ht="15" customHeight="1" x14ac:dyDescent="0.2">
      <c r="B228" s="29" t="s">
        <v>280</v>
      </c>
      <c r="M228" s="29"/>
      <c r="P228" s="29" t="s">
        <v>136</v>
      </c>
      <c r="X228" s="256"/>
      <c r="Y228" s="256"/>
      <c r="Z228" s="256"/>
      <c r="AA228" s="249"/>
      <c r="AB228" s="250"/>
    </row>
    <row r="229" spans="2:46" ht="19.5" customHeight="1" x14ac:dyDescent="0.2">
      <c r="B229" s="352" t="s">
        <v>138</v>
      </c>
      <c r="C229" s="352"/>
      <c r="D229" s="352"/>
      <c r="E229" s="352"/>
      <c r="F229" s="352"/>
      <c r="G229" s="352"/>
      <c r="H229" s="352"/>
      <c r="I229" s="352"/>
      <c r="P229" s="354" t="s">
        <v>137</v>
      </c>
      <c r="Q229" s="355"/>
      <c r="R229" s="355"/>
      <c r="S229" s="355"/>
      <c r="T229" s="355"/>
      <c r="U229" s="355"/>
      <c r="V229" s="355"/>
      <c r="W229" s="356"/>
      <c r="X229" s="256"/>
      <c r="Y229" s="256"/>
      <c r="Z229" s="256"/>
      <c r="AA229" s="249"/>
      <c r="AB229" s="250"/>
    </row>
    <row r="230" spans="2:46" ht="19.5" customHeight="1" x14ac:dyDescent="0.2">
      <c r="B230" s="353"/>
      <c r="C230" s="353"/>
      <c r="D230" s="353"/>
      <c r="E230" s="353"/>
      <c r="F230" s="353"/>
      <c r="G230" s="353"/>
      <c r="H230" s="353"/>
      <c r="I230" s="353"/>
      <c r="O230" s="51"/>
      <c r="P230" s="357"/>
      <c r="Q230" s="358"/>
      <c r="R230" s="358"/>
      <c r="S230" s="358"/>
      <c r="T230" s="358"/>
      <c r="U230" s="358"/>
      <c r="V230" s="358"/>
      <c r="W230" s="359"/>
      <c r="X230" s="256"/>
      <c r="Y230" s="256"/>
      <c r="Z230" s="256"/>
      <c r="AA230" s="249"/>
      <c r="AB230" s="250"/>
    </row>
    <row r="231" spans="2:46" ht="19.5" customHeight="1" x14ac:dyDescent="0.2">
      <c r="B231" s="353"/>
      <c r="C231" s="353"/>
      <c r="D231" s="353"/>
      <c r="E231" s="353"/>
      <c r="F231" s="353"/>
      <c r="G231" s="353"/>
      <c r="H231" s="353"/>
      <c r="I231" s="353"/>
      <c r="P231" s="357"/>
      <c r="Q231" s="358"/>
      <c r="R231" s="358"/>
      <c r="S231" s="358"/>
      <c r="T231" s="358"/>
      <c r="U231" s="358"/>
      <c r="V231" s="358"/>
      <c r="W231" s="359"/>
      <c r="X231" s="256"/>
      <c r="Y231" s="256"/>
      <c r="Z231" s="256"/>
      <c r="AA231" s="249"/>
      <c r="AB231" s="250"/>
    </row>
    <row r="232" spans="2:46" ht="19.5" customHeight="1" x14ac:dyDescent="0.2">
      <c r="B232" s="349"/>
      <c r="C232" s="350"/>
      <c r="D232" s="350"/>
      <c r="E232" s="350"/>
      <c r="F232" s="350"/>
      <c r="G232" s="350"/>
      <c r="H232" s="350"/>
      <c r="I232" s="351"/>
      <c r="P232" s="357"/>
      <c r="Q232" s="358"/>
      <c r="R232" s="358"/>
      <c r="S232" s="358"/>
      <c r="T232" s="358"/>
      <c r="U232" s="358"/>
      <c r="V232" s="358"/>
      <c r="W232" s="359"/>
      <c r="X232" s="256"/>
      <c r="Y232" s="256"/>
      <c r="Z232" s="256"/>
      <c r="AA232" s="249"/>
      <c r="AB232" s="250"/>
    </row>
    <row r="233" spans="2:46" ht="19.5" customHeight="1" x14ac:dyDescent="0.2">
      <c r="B233" s="29"/>
      <c r="P233" s="37"/>
      <c r="Q233" s="37"/>
      <c r="R233" s="37"/>
      <c r="S233" s="37"/>
      <c r="T233" s="37"/>
      <c r="U233" s="37"/>
      <c r="X233" s="256"/>
      <c r="Y233" s="256"/>
      <c r="Z233" s="256"/>
      <c r="AA233" s="249"/>
      <c r="AB233" s="250"/>
    </row>
    <row r="234" spans="2:46" x14ac:dyDescent="0.2">
      <c r="P234" s="44"/>
      <c r="X234" s="256"/>
      <c r="Y234" s="256"/>
      <c r="Z234" s="256"/>
      <c r="AA234" s="249"/>
      <c r="AB234" s="250"/>
    </row>
    <row r="235" spans="2:46" ht="19.5" customHeight="1" x14ac:dyDescent="0.2">
      <c r="B235" s="29"/>
      <c r="H235" s="29"/>
      <c r="R235" s="34"/>
      <c r="U235" s="75"/>
      <c r="X235" s="256"/>
      <c r="Y235" s="256"/>
      <c r="Z235" s="256"/>
      <c r="AA235" s="249"/>
      <c r="AB235" s="250"/>
    </row>
    <row r="236" spans="2:46" ht="19.5" customHeight="1" x14ac:dyDescent="0.2">
      <c r="B236" s="29"/>
      <c r="H236" s="29"/>
      <c r="P236" s="412" t="s">
        <v>244</v>
      </c>
      <c r="Q236" s="413"/>
      <c r="R236" s="413"/>
      <c r="S236" s="413"/>
      <c r="T236" s="413"/>
      <c r="U236" s="413"/>
      <c r="V236" s="413"/>
      <c r="W236" s="414"/>
      <c r="X236" s="72"/>
      <c r="Y236" s="72"/>
      <c r="Z236" s="72"/>
      <c r="AA236" s="249"/>
      <c r="AB236" s="250"/>
    </row>
    <row r="237" spans="2:46" ht="21" customHeight="1" x14ac:dyDescent="0.2">
      <c r="M237" s="44"/>
      <c r="P237" s="415"/>
      <c r="Q237" s="416"/>
      <c r="R237" s="416"/>
      <c r="S237" s="416"/>
      <c r="T237" s="416"/>
      <c r="U237" s="416"/>
      <c r="V237" s="416"/>
      <c r="W237" s="417"/>
      <c r="X237" s="29"/>
      <c r="Y237" s="29"/>
      <c r="Z237" s="29"/>
      <c r="AJ237" s="55"/>
      <c r="AK237" s="55"/>
      <c r="AL237" s="55"/>
      <c r="AM237" s="55"/>
      <c r="AN237" s="55"/>
      <c r="AO237" s="55"/>
      <c r="AP237" s="55"/>
      <c r="AQ237" s="55"/>
      <c r="AR237" s="55"/>
      <c r="AS237" s="55"/>
      <c r="AT237" s="54"/>
    </row>
    <row r="238" spans="2:46" ht="51" customHeight="1" x14ac:dyDescent="0.2">
      <c r="B238" s="513" t="s">
        <v>429</v>
      </c>
      <c r="C238" s="514"/>
      <c r="D238" s="514"/>
      <c r="E238" s="514"/>
      <c r="F238" s="514"/>
      <c r="G238" s="514"/>
      <c r="H238" s="514"/>
      <c r="I238" s="515"/>
      <c r="P238" s="411" t="str">
        <f>"Leverantören intygar att avropssvaret är giltigt minst den tid som avropande organisation angett ovan. "&amp;CHAR(10)&amp;"("&amp;TEXT(D34,"ÅÅÅÅ-MM-DD")&amp;")"</f>
        <v>Leverantören intygar att avropssvaret är giltigt minst den tid som avropande organisation angett ovan. 
(1900-01-00)</v>
      </c>
      <c r="Q238" s="411"/>
      <c r="R238" s="411"/>
      <c r="S238" s="411"/>
      <c r="T238" s="411"/>
      <c r="U238" s="411"/>
      <c r="V238" s="411"/>
      <c r="W238" s="411"/>
      <c r="X238" s="29"/>
      <c r="Y238" s="29"/>
      <c r="Z238" s="29"/>
      <c r="AJ238" s="55"/>
      <c r="AK238" s="55"/>
      <c r="AL238" s="55"/>
      <c r="AM238" s="55"/>
      <c r="AN238" s="55"/>
      <c r="AO238" s="55"/>
      <c r="AP238" s="55"/>
      <c r="AQ238" s="55"/>
      <c r="AR238" s="55"/>
      <c r="AS238" s="55"/>
      <c r="AT238" s="54"/>
    </row>
    <row r="239" spans="2:46" ht="21" customHeight="1" x14ac:dyDescent="0.2">
      <c r="B239" s="76"/>
      <c r="P239" s="354" t="s">
        <v>38</v>
      </c>
      <c r="Q239" s="355"/>
      <c r="R239" s="355"/>
      <c r="S239" s="355"/>
      <c r="T239" s="355"/>
      <c r="U239" s="355"/>
      <c r="V239" s="355"/>
      <c r="W239" s="373"/>
      <c r="X239" s="29"/>
      <c r="Y239" s="29"/>
      <c r="Z239" s="29"/>
      <c r="AJ239" s="55"/>
      <c r="AK239" s="55"/>
      <c r="AL239" s="55"/>
      <c r="AM239" s="55"/>
      <c r="AN239" s="55"/>
      <c r="AO239" s="55"/>
      <c r="AP239" s="55"/>
      <c r="AQ239" s="55"/>
      <c r="AR239" s="55"/>
      <c r="AS239" s="55"/>
      <c r="AT239" s="54"/>
    </row>
    <row r="240" spans="2:46" ht="21.75" customHeight="1" x14ac:dyDescent="0.2">
      <c r="B240" s="32"/>
      <c r="C240" s="32"/>
      <c r="D240" s="32"/>
      <c r="E240" s="32"/>
      <c r="F240" s="32"/>
      <c r="G240" s="32"/>
      <c r="H240" s="32"/>
      <c r="I240" s="32"/>
      <c r="J240" s="32"/>
      <c r="K240" s="32"/>
      <c r="L240" s="32"/>
      <c r="M240" s="32"/>
      <c r="P240" s="357"/>
      <c r="Q240" s="358"/>
      <c r="R240" s="358"/>
      <c r="S240" s="358"/>
      <c r="T240" s="358"/>
      <c r="U240" s="358"/>
      <c r="V240" s="358"/>
      <c r="W240" s="359"/>
      <c r="X240" s="38"/>
      <c r="Y240" s="38"/>
      <c r="Z240" s="38"/>
      <c r="AA240" s="241" t="b">
        <f>IF(P240=0,TRUE,FALSE)</f>
        <v>1</v>
      </c>
      <c r="AH240" s="243" t="b">
        <f>OR(AA240:AG240)</f>
        <v>1</v>
      </c>
      <c r="AJ240" s="56"/>
      <c r="AK240" s="54"/>
      <c r="AL240" s="54"/>
      <c r="AM240" s="54"/>
      <c r="AN240" s="54"/>
      <c r="AO240" s="54"/>
      <c r="AP240" s="54"/>
      <c r="AQ240" s="54"/>
      <c r="AR240" s="54"/>
      <c r="AS240" s="54"/>
      <c r="AT240" s="54"/>
    </row>
    <row r="241" spans="2:46" ht="7.5" customHeight="1" x14ac:dyDescent="0.2">
      <c r="B241" s="32"/>
      <c r="C241" s="32"/>
      <c r="D241" s="32"/>
      <c r="E241" s="32"/>
      <c r="F241" s="32"/>
      <c r="G241" s="32"/>
      <c r="H241" s="32"/>
      <c r="I241" s="32"/>
      <c r="J241" s="32"/>
      <c r="K241" s="32"/>
      <c r="L241" s="32"/>
      <c r="M241" s="32"/>
      <c r="P241" s="39"/>
      <c r="Q241" s="39"/>
      <c r="R241" s="39"/>
      <c r="S241" s="39"/>
      <c r="T241" s="39"/>
      <c r="X241" s="40"/>
      <c r="Y241" s="40"/>
      <c r="Z241" s="40"/>
      <c r="AB241" s="251"/>
      <c r="AC241" s="251"/>
      <c r="AD241" s="251"/>
      <c r="AE241" s="251"/>
      <c r="AF241" s="251"/>
      <c r="AG241" s="251"/>
      <c r="AH241" s="252"/>
      <c r="AJ241" s="56"/>
      <c r="AK241" s="54"/>
      <c r="AL241" s="54"/>
      <c r="AM241" s="54"/>
      <c r="AN241" s="54"/>
      <c r="AO241" s="54"/>
      <c r="AP241" s="54"/>
      <c r="AQ241" s="54"/>
      <c r="AR241" s="54"/>
      <c r="AS241" s="54"/>
      <c r="AT241" s="54"/>
    </row>
    <row r="242" spans="2:46" ht="18" customHeight="1" x14ac:dyDescent="0.2">
      <c r="B242" s="32"/>
      <c r="C242" s="32"/>
      <c r="D242" s="32"/>
      <c r="E242" s="32"/>
      <c r="F242" s="32"/>
      <c r="G242" s="32"/>
      <c r="H242" s="32"/>
      <c r="I242" s="32"/>
      <c r="J242" s="32"/>
      <c r="K242" s="32"/>
      <c r="L242" s="32"/>
      <c r="M242" s="32"/>
      <c r="P242" s="408" t="s">
        <v>39</v>
      </c>
      <c r="Q242" s="409"/>
      <c r="R242" s="409"/>
      <c r="S242" s="409"/>
      <c r="T242" s="409"/>
      <c r="U242" s="409"/>
      <c r="V242" s="409"/>
      <c r="W242" s="410"/>
      <c r="X242" s="39"/>
      <c r="Y242" s="39"/>
      <c r="Z242" s="39"/>
      <c r="AB242" s="253"/>
      <c r="AC242" s="253"/>
      <c r="AD242" s="253"/>
      <c r="AE242" s="253"/>
      <c r="AF242" s="253"/>
      <c r="AG242" s="253"/>
      <c r="AH242" s="254"/>
      <c r="AJ242" s="56"/>
      <c r="AK242" s="54"/>
      <c r="AL242" s="54"/>
      <c r="AM242" s="54"/>
      <c r="AN242" s="54"/>
      <c r="AO242" s="54"/>
      <c r="AP242" s="54"/>
      <c r="AQ242" s="54"/>
      <c r="AR242" s="54"/>
      <c r="AS242" s="54"/>
      <c r="AT242" s="54"/>
    </row>
    <row r="243" spans="2:46" ht="14.25" customHeight="1" x14ac:dyDescent="0.2">
      <c r="B243" s="45"/>
      <c r="C243" s="45"/>
      <c r="D243" s="45"/>
      <c r="P243" s="402"/>
      <c r="Q243" s="403"/>
      <c r="R243" s="403"/>
      <c r="S243" s="403"/>
      <c r="T243" s="403"/>
      <c r="U243" s="403"/>
      <c r="V243" s="403"/>
      <c r="W243" s="404"/>
      <c r="X243" s="38"/>
      <c r="Y243" s="38"/>
      <c r="Z243" s="38"/>
      <c r="AA243" s="241" t="b">
        <f>IF(P243=0,TRUE,FALSE)</f>
        <v>1</v>
      </c>
      <c r="AH243" s="243" t="b">
        <f>OR(AA243:AG243)</f>
        <v>1</v>
      </c>
      <c r="AJ243" s="56"/>
      <c r="AK243" s="54"/>
      <c r="AL243" s="54"/>
      <c r="AM243" s="54"/>
      <c r="AN243" s="54"/>
      <c r="AO243" s="54"/>
      <c r="AP243" s="54"/>
      <c r="AQ243" s="54"/>
      <c r="AR243" s="54"/>
      <c r="AS243" s="54"/>
      <c r="AT243" s="54"/>
    </row>
    <row r="244" spans="2:46" ht="26.25" customHeight="1" x14ac:dyDescent="0.2">
      <c r="B244" s="45"/>
      <c r="C244" s="45"/>
      <c r="D244" s="45"/>
      <c r="F244" s="44"/>
      <c r="P244" s="405"/>
      <c r="Q244" s="406"/>
      <c r="R244" s="406"/>
      <c r="S244" s="406"/>
      <c r="T244" s="406"/>
      <c r="U244" s="406"/>
      <c r="V244" s="406"/>
      <c r="W244" s="407"/>
      <c r="X244" s="40"/>
      <c r="Y244" s="40"/>
      <c r="Z244" s="40"/>
      <c r="AJ244" s="56"/>
      <c r="AK244" s="54"/>
      <c r="AL244" s="54"/>
      <c r="AM244" s="54"/>
      <c r="AN244" s="54"/>
      <c r="AO244" s="54"/>
      <c r="AP244" s="54"/>
      <c r="AQ244" s="54"/>
      <c r="AR244" s="54"/>
      <c r="AS244" s="54"/>
      <c r="AT244" s="54"/>
    </row>
    <row r="245" spans="2:46" ht="42.75" customHeight="1" x14ac:dyDescent="0.2">
      <c r="F245" s="44"/>
      <c r="R245" s="40"/>
      <c r="X245" s="40"/>
      <c r="Y245" s="40"/>
      <c r="Z245" s="40"/>
      <c r="AJ245" s="56"/>
      <c r="AK245" s="54"/>
      <c r="AL245" s="54"/>
      <c r="AM245" s="54"/>
      <c r="AN245" s="54"/>
      <c r="AO245" s="54"/>
      <c r="AP245" s="54"/>
      <c r="AQ245" s="54"/>
      <c r="AR245" s="54"/>
      <c r="AS245" s="54"/>
      <c r="AT245" s="54"/>
    </row>
    <row r="246" spans="2:46" ht="31.5" customHeight="1" x14ac:dyDescent="0.2">
      <c r="T246" s="401" t="str">
        <f>IF(LarmStatus,"Minst ett av de obligatoriska kraven är inte ifyllda. Fel hittat på rad: "&amp;MATCH(TRUE,$AH:$AH,0),"")</f>
        <v>Minst ett av de obligatoriska kraven är inte ifyllda. Fel hittat på rad: 9</v>
      </c>
      <c r="U246" s="401"/>
      <c r="V246" s="401"/>
      <c r="W246" s="401"/>
      <c r="X246" s="44"/>
      <c r="AJ246" s="54"/>
      <c r="AK246" s="54"/>
      <c r="AL246" s="54"/>
      <c r="AM246" s="54"/>
      <c r="AN246" s="54"/>
      <c r="AO246" s="54"/>
      <c r="AP246" s="54"/>
      <c r="AQ246" s="54"/>
      <c r="AR246" s="54"/>
      <c r="AS246" s="54"/>
      <c r="AT246" s="54"/>
    </row>
    <row r="247" spans="2:46" ht="7.5" customHeight="1" x14ac:dyDescent="0.2">
      <c r="AJ247" s="54"/>
      <c r="AK247" s="54"/>
      <c r="AL247" s="54"/>
      <c r="AM247" s="54"/>
      <c r="AN247" s="54"/>
      <c r="AO247" s="54"/>
      <c r="AP247" s="54"/>
      <c r="AQ247" s="54"/>
      <c r="AR247" s="54"/>
      <c r="AS247" s="54"/>
      <c r="AT247" s="54"/>
    </row>
    <row r="248" spans="2:46" ht="7.5" customHeight="1" x14ac:dyDescent="0.2">
      <c r="AJ248" s="54"/>
      <c r="AK248" s="54"/>
      <c r="AL248" s="54"/>
      <c r="AM248" s="54"/>
      <c r="AN248" s="54"/>
      <c r="AO248" s="54"/>
      <c r="AP248" s="54"/>
      <c r="AQ248" s="54"/>
      <c r="AR248" s="54"/>
      <c r="AS248" s="54"/>
      <c r="AT248" s="54"/>
    </row>
    <row r="249" spans="2:46" ht="20.25" customHeight="1" x14ac:dyDescent="0.2">
      <c r="AJ249" s="54"/>
      <c r="AK249" s="54"/>
      <c r="AL249" s="54"/>
      <c r="AM249" s="54"/>
      <c r="AN249" s="54"/>
      <c r="AO249" s="54"/>
      <c r="AP249" s="54"/>
      <c r="AQ249" s="54"/>
      <c r="AR249" s="54"/>
      <c r="AS249" s="54"/>
      <c r="AT249" s="54"/>
    </row>
    <row r="250" spans="2:46" ht="17.25" customHeight="1" x14ac:dyDescent="0.2">
      <c r="AJ250" s="54"/>
      <c r="AK250" s="54"/>
      <c r="AL250" s="54"/>
      <c r="AM250" s="54"/>
      <c r="AN250" s="54"/>
      <c r="AO250" s="54"/>
      <c r="AP250" s="54"/>
      <c r="AQ250" s="54"/>
      <c r="AR250" s="54"/>
      <c r="AS250" s="54"/>
      <c r="AT250" s="54"/>
    </row>
    <row r="251" spans="2:46" ht="17.25" customHeight="1" x14ac:dyDescent="0.2">
      <c r="AJ251" s="54"/>
      <c r="AK251" s="54"/>
      <c r="AL251" s="54"/>
      <c r="AM251" s="54"/>
      <c r="AN251" s="54"/>
      <c r="AO251" s="54"/>
      <c r="AP251" s="54"/>
      <c r="AQ251" s="54"/>
      <c r="AR251" s="54"/>
      <c r="AS251" s="54"/>
      <c r="AT251" s="54"/>
    </row>
    <row r="252" spans="2:46" ht="17.25" customHeight="1" x14ac:dyDescent="0.2">
      <c r="AJ252" s="54"/>
      <c r="AK252" s="54"/>
      <c r="AL252" s="54"/>
      <c r="AM252" s="54"/>
      <c r="AN252" s="54"/>
      <c r="AO252" s="54"/>
      <c r="AP252" s="54"/>
      <c r="AQ252" s="54"/>
      <c r="AR252" s="54"/>
      <c r="AS252" s="54"/>
      <c r="AT252" s="54"/>
    </row>
    <row r="253" spans="2:46" ht="17.25" customHeight="1" x14ac:dyDescent="0.2">
      <c r="AJ253" s="54"/>
      <c r="AK253" s="54"/>
      <c r="AL253" s="54"/>
      <c r="AM253" s="54"/>
      <c r="AN253" s="54"/>
      <c r="AO253" s="54"/>
      <c r="AP253" s="54"/>
      <c r="AQ253" s="54"/>
      <c r="AR253" s="54"/>
      <c r="AS253" s="54"/>
      <c r="AT253" s="54"/>
    </row>
    <row r="254" spans="2:46" ht="17.25" customHeight="1" x14ac:dyDescent="0.2">
      <c r="AJ254" s="54"/>
      <c r="AK254" s="54"/>
      <c r="AL254" s="54"/>
      <c r="AM254" s="54"/>
      <c r="AN254" s="54"/>
      <c r="AO254" s="54"/>
      <c r="AP254" s="54"/>
      <c r="AQ254" s="54"/>
      <c r="AR254" s="54"/>
      <c r="AS254" s="54"/>
      <c r="AT254" s="54"/>
    </row>
    <row r="255" spans="2:46" ht="17.25" customHeight="1" x14ac:dyDescent="0.2">
      <c r="AJ255" s="54"/>
      <c r="AK255" s="54"/>
      <c r="AL255" s="54"/>
      <c r="AM255" s="54"/>
      <c r="AN255" s="54"/>
      <c r="AO255" s="54"/>
      <c r="AP255" s="54"/>
      <c r="AQ255" s="54"/>
      <c r="AR255" s="54"/>
      <c r="AS255" s="54"/>
      <c r="AT255" s="54"/>
    </row>
    <row r="256" spans="2:46" ht="17.25" customHeight="1" x14ac:dyDescent="0.2">
      <c r="AJ256" s="54"/>
      <c r="AK256" s="54"/>
      <c r="AL256" s="54"/>
      <c r="AM256" s="54"/>
      <c r="AN256" s="54"/>
      <c r="AO256" s="54"/>
      <c r="AP256" s="54"/>
      <c r="AQ256" s="54"/>
      <c r="AR256" s="54"/>
      <c r="AS256" s="54"/>
      <c r="AT256" s="54"/>
    </row>
  </sheetData>
  <sheetProtection algorithmName="SHA-512" hashValue="JC14g+eF33g41cPFp15AqhqN7ObtRU09VB94y4Z9tZNUFwWC42BsL4iefsq/5nh71Sfd+ndsy05UkqxvIPQhRQ==" saltValue="YGF6y6wxckH8iLpHQE0vjA==" spinCount="100000" sheet="1" selectLockedCells="1"/>
  <dataConsolidate/>
  <mergeCells count="560">
    <mergeCell ref="X73:Y73"/>
    <mergeCell ref="P240:W240"/>
    <mergeCell ref="P242:W242"/>
    <mergeCell ref="P243:W244"/>
    <mergeCell ref="T246:W246"/>
    <mergeCell ref="B232:I232"/>
    <mergeCell ref="P232:W232"/>
    <mergeCell ref="P236:W237"/>
    <mergeCell ref="B238:I238"/>
    <mergeCell ref="P238:W238"/>
    <mergeCell ref="P239:W239"/>
    <mergeCell ref="B230:I230"/>
    <mergeCell ref="P230:W230"/>
    <mergeCell ref="B231:I231"/>
    <mergeCell ref="P231:W231"/>
    <mergeCell ref="B207:I207"/>
    <mergeCell ref="B210:I210"/>
    <mergeCell ref="B211:I213"/>
    <mergeCell ref="B215:F215"/>
    <mergeCell ref="B216:I216"/>
    <mergeCell ref="B217:I226"/>
    <mergeCell ref="B229:I229"/>
    <mergeCell ref="P229:W229"/>
    <mergeCell ref="B180:I180"/>
    <mergeCell ref="P180:S180"/>
    <mergeCell ref="B181:I181"/>
    <mergeCell ref="B182:I182"/>
    <mergeCell ref="B183:I183"/>
    <mergeCell ref="B186:I186"/>
    <mergeCell ref="P186:S186"/>
    <mergeCell ref="B187:I187"/>
    <mergeCell ref="B188:I188"/>
    <mergeCell ref="B200:I200"/>
    <mergeCell ref="B201:I201"/>
    <mergeCell ref="B204:I204"/>
    <mergeCell ref="P204:S204"/>
    <mergeCell ref="B205:I205"/>
    <mergeCell ref="B206:I206"/>
    <mergeCell ref="B189:I189"/>
    <mergeCell ref="B196:I196"/>
    <mergeCell ref="P196:S196"/>
    <mergeCell ref="B197:I197"/>
    <mergeCell ref="B198:I198"/>
    <mergeCell ref="B199:I199"/>
    <mergeCell ref="B192:I192"/>
    <mergeCell ref="P192:S192"/>
    <mergeCell ref="B193:I193"/>
    <mergeCell ref="Q169:Q170"/>
    <mergeCell ref="R169:R170"/>
    <mergeCell ref="S169:T170"/>
    <mergeCell ref="U169:V170"/>
    <mergeCell ref="W169:X170"/>
    <mergeCell ref="B177:F177"/>
    <mergeCell ref="B178:I178"/>
    <mergeCell ref="S174:T174"/>
    <mergeCell ref="U174:V174"/>
    <mergeCell ref="L171:M171"/>
    <mergeCell ref="S171:T171"/>
    <mergeCell ref="U171:V171"/>
    <mergeCell ref="W171:X173"/>
    <mergeCell ref="B172:D172"/>
    <mergeCell ref="S172:T172"/>
    <mergeCell ref="U172:V172"/>
    <mergeCell ref="S173:T173"/>
    <mergeCell ref="U173:V173"/>
    <mergeCell ref="L170:M170"/>
    <mergeCell ref="B162:C162"/>
    <mergeCell ref="R162:S162"/>
    <mergeCell ref="B159:C159"/>
    <mergeCell ref="D159:G159"/>
    <mergeCell ref="H159:K159"/>
    <mergeCell ref="Q159:S159"/>
    <mergeCell ref="T159:X159"/>
    <mergeCell ref="B158:C158"/>
    <mergeCell ref="D158:G158"/>
    <mergeCell ref="H158:K158"/>
    <mergeCell ref="Q158:S158"/>
    <mergeCell ref="T158:X158"/>
    <mergeCell ref="L158:N158"/>
    <mergeCell ref="L159:N159"/>
    <mergeCell ref="L162:N162"/>
    <mergeCell ref="L161:N161"/>
    <mergeCell ref="B157:C157"/>
    <mergeCell ref="D157:G157"/>
    <mergeCell ref="H157:K157"/>
    <mergeCell ref="Q157:S157"/>
    <mergeCell ref="T157:X157"/>
    <mergeCell ref="B156:C156"/>
    <mergeCell ref="D156:G156"/>
    <mergeCell ref="H156:K156"/>
    <mergeCell ref="Q156:S156"/>
    <mergeCell ref="T156:X156"/>
    <mergeCell ref="L156:N156"/>
    <mergeCell ref="L157:N157"/>
    <mergeCell ref="B155:C155"/>
    <mergeCell ref="D155:G155"/>
    <mergeCell ref="H155:K155"/>
    <mergeCell ref="Q155:S155"/>
    <mergeCell ref="T155:X155"/>
    <mergeCell ref="B154:C154"/>
    <mergeCell ref="D154:G154"/>
    <mergeCell ref="H154:K154"/>
    <mergeCell ref="Q154:S154"/>
    <mergeCell ref="T154:X154"/>
    <mergeCell ref="L154:N154"/>
    <mergeCell ref="L155:N155"/>
    <mergeCell ref="B153:C153"/>
    <mergeCell ref="D153:G153"/>
    <mergeCell ref="H153:K153"/>
    <mergeCell ref="Q153:S153"/>
    <mergeCell ref="T153:X153"/>
    <mergeCell ref="B152:C152"/>
    <mergeCell ref="D152:G152"/>
    <mergeCell ref="H152:K152"/>
    <mergeCell ref="Q152:S152"/>
    <mergeCell ref="T152:X152"/>
    <mergeCell ref="L152:N152"/>
    <mergeCell ref="L153:N153"/>
    <mergeCell ref="B151:C151"/>
    <mergeCell ref="D151:G151"/>
    <mergeCell ref="H151:K151"/>
    <mergeCell ref="Q151:S151"/>
    <mergeCell ref="T151:X151"/>
    <mergeCell ref="T149:X149"/>
    <mergeCell ref="B150:C150"/>
    <mergeCell ref="D150:G150"/>
    <mergeCell ref="H150:K150"/>
    <mergeCell ref="Q150:S150"/>
    <mergeCell ref="T150:X150"/>
    <mergeCell ref="L150:N150"/>
    <mergeCell ref="L151:N151"/>
    <mergeCell ref="B148:C148"/>
    <mergeCell ref="D148:G148"/>
    <mergeCell ref="H148:K148"/>
    <mergeCell ref="Q148:X148"/>
    <mergeCell ref="B149:C149"/>
    <mergeCell ref="D149:G149"/>
    <mergeCell ref="H149:K149"/>
    <mergeCell ref="Q149:S149"/>
    <mergeCell ref="L148:N148"/>
    <mergeCell ref="L149:N149"/>
    <mergeCell ref="B146:C146"/>
    <mergeCell ref="D146:G146"/>
    <mergeCell ref="H146:K146"/>
    <mergeCell ref="Q146:X146"/>
    <mergeCell ref="B147:C147"/>
    <mergeCell ref="D147:G147"/>
    <mergeCell ref="H147:K147"/>
    <mergeCell ref="Q147:X147"/>
    <mergeCell ref="L146:N146"/>
    <mergeCell ref="L147:N147"/>
    <mergeCell ref="B144:C144"/>
    <mergeCell ref="D144:G144"/>
    <mergeCell ref="H144:K144"/>
    <mergeCell ref="Q144:X144"/>
    <mergeCell ref="B145:C145"/>
    <mergeCell ref="D145:G145"/>
    <mergeCell ref="H145:K145"/>
    <mergeCell ref="Q145:X145"/>
    <mergeCell ref="L144:N144"/>
    <mergeCell ref="L145:N145"/>
    <mergeCell ref="B142:C142"/>
    <mergeCell ref="D142:G142"/>
    <mergeCell ref="H142:K142"/>
    <mergeCell ref="Q142:X142"/>
    <mergeCell ref="B143:C143"/>
    <mergeCell ref="D143:G143"/>
    <mergeCell ref="H143:K143"/>
    <mergeCell ref="Q143:X143"/>
    <mergeCell ref="L142:N142"/>
    <mergeCell ref="L143:N143"/>
    <mergeCell ref="B140:C140"/>
    <mergeCell ref="D140:G140"/>
    <mergeCell ref="H140:K140"/>
    <mergeCell ref="Q140:X140"/>
    <mergeCell ref="B141:C141"/>
    <mergeCell ref="D141:G141"/>
    <mergeCell ref="H141:K141"/>
    <mergeCell ref="Q141:X141"/>
    <mergeCell ref="L140:N140"/>
    <mergeCell ref="L141:N141"/>
    <mergeCell ref="B139:C139"/>
    <mergeCell ref="D139:G139"/>
    <mergeCell ref="H139:K139"/>
    <mergeCell ref="Q139:X139"/>
    <mergeCell ref="H135:J135"/>
    <mergeCell ref="L135:N136"/>
    <mergeCell ref="B137:E137"/>
    <mergeCell ref="B138:C138"/>
    <mergeCell ref="D138:G138"/>
    <mergeCell ref="H138:K138"/>
    <mergeCell ref="L138:N138"/>
    <mergeCell ref="L139:N139"/>
    <mergeCell ref="Q138:X138"/>
    <mergeCell ref="B132:C132"/>
    <mergeCell ref="D132:G132"/>
    <mergeCell ref="H132:N132"/>
    <mergeCell ref="Q132:X132"/>
    <mergeCell ref="B133:C133"/>
    <mergeCell ref="D133:G133"/>
    <mergeCell ref="H133:N133"/>
    <mergeCell ref="Q133:X133"/>
    <mergeCell ref="B130:C130"/>
    <mergeCell ref="D130:G130"/>
    <mergeCell ref="H130:N130"/>
    <mergeCell ref="Q130:X130"/>
    <mergeCell ref="B131:C131"/>
    <mergeCell ref="D131:G131"/>
    <mergeCell ref="H131:N131"/>
    <mergeCell ref="Q131:X131"/>
    <mergeCell ref="B128:C128"/>
    <mergeCell ref="D128:G128"/>
    <mergeCell ref="H128:N128"/>
    <mergeCell ref="Q128:X128"/>
    <mergeCell ref="B129:C129"/>
    <mergeCell ref="D129:G129"/>
    <mergeCell ref="H129:N129"/>
    <mergeCell ref="Q129:X129"/>
    <mergeCell ref="B126:C126"/>
    <mergeCell ref="D126:G126"/>
    <mergeCell ref="H126:N126"/>
    <mergeCell ref="Q126:X126"/>
    <mergeCell ref="B127:C127"/>
    <mergeCell ref="D127:G127"/>
    <mergeCell ref="H127:N127"/>
    <mergeCell ref="Q127:X127"/>
    <mergeCell ref="B124:C124"/>
    <mergeCell ref="D124:G124"/>
    <mergeCell ref="H124:N124"/>
    <mergeCell ref="Q124:X124"/>
    <mergeCell ref="B125:C125"/>
    <mergeCell ref="D125:G125"/>
    <mergeCell ref="H125:N125"/>
    <mergeCell ref="Q125:X125"/>
    <mergeCell ref="B122:C122"/>
    <mergeCell ref="D122:G122"/>
    <mergeCell ref="H122:N122"/>
    <mergeCell ref="Q122:X122"/>
    <mergeCell ref="B123:C123"/>
    <mergeCell ref="D123:G123"/>
    <mergeCell ref="H123:N123"/>
    <mergeCell ref="Q123:X123"/>
    <mergeCell ref="B120:C120"/>
    <mergeCell ref="D120:G120"/>
    <mergeCell ref="H120:N120"/>
    <mergeCell ref="Q120:X120"/>
    <mergeCell ref="B121:C121"/>
    <mergeCell ref="D121:G121"/>
    <mergeCell ref="H121:N121"/>
    <mergeCell ref="Q121:X121"/>
    <mergeCell ref="B118:C118"/>
    <mergeCell ref="D118:G118"/>
    <mergeCell ref="H118:N118"/>
    <mergeCell ref="Q118:X118"/>
    <mergeCell ref="B119:C119"/>
    <mergeCell ref="D119:G119"/>
    <mergeCell ref="H119:N119"/>
    <mergeCell ref="Q119:X119"/>
    <mergeCell ref="F84:J84"/>
    <mergeCell ref="C69:E69"/>
    <mergeCell ref="F69:J69"/>
    <mergeCell ref="C70:E70"/>
    <mergeCell ref="F70:J70"/>
    <mergeCell ref="C72:E72"/>
    <mergeCell ref="F72:J72"/>
    <mergeCell ref="D115:G115"/>
    <mergeCell ref="H115:N115"/>
    <mergeCell ref="B95:F95"/>
    <mergeCell ref="B98:J98"/>
    <mergeCell ref="B99:J99"/>
    <mergeCell ref="E101:I101"/>
    <mergeCell ref="B113:C113"/>
    <mergeCell ref="D113:G113"/>
    <mergeCell ref="H113:N113"/>
    <mergeCell ref="B104:J104"/>
    <mergeCell ref="B105:D105"/>
    <mergeCell ref="B107:J107"/>
    <mergeCell ref="K85:L85"/>
    <mergeCell ref="K86:L86"/>
    <mergeCell ref="K87:L87"/>
    <mergeCell ref="K88:L88"/>
    <mergeCell ref="K89:L89"/>
    <mergeCell ref="C58:E58"/>
    <mergeCell ref="C59:E59"/>
    <mergeCell ref="F58:J58"/>
    <mergeCell ref="F59:J59"/>
    <mergeCell ref="F67:J67"/>
    <mergeCell ref="B108:J109"/>
    <mergeCell ref="K109:K112"/>
    <mergeCell ref="L109:N111"/>
    <mergeCell ref="B111:F111"/>
    <mergeCell ref="B112:E112"/>
    <mergeCell ref="C73:E73"/>
    <mergeCell ref="F73:J73"/>
    <mergeCell ref="C82:E82"/>
    <mergeCell ref="F82:J82"/>
    <mergeCell ref="C83:E83"/>
    <mergeCell ref="F83:J83"/>
    <mergeCell ref="C90:E90"/>
    <mergeCell ref="F90:J90"/>
    <mergeCell ref="C87:E87"/>
    <mergeCell ref="F87:J87"/>
    <mergeCell ref="C88:E88"/>
    <mergeCell ref="F88:J88"/>
    <mergeCell ref="C89:E89"/>
    <mergeCell ref="F89:J89"/>
    <mergeCell ref="C53:E53"/>
    <mergeCell ref="F52:J52"/>
    <mergeCell ref="F53:J53"/>
    <mergeCell ref="C54:E54"/>
    <mergeCell ref="C55:E55"/>
    <mergeCell ref="F54:J54"/>
    <mergeCell ref="F55:J55"/>
    <mergeCell ref="C56:E56"/>
    <mergeCell ref="C57:E57"/>
    <mergeCell ref="F56:J56"/>
    <mergeCell ref="F57:J57"/>
    <mergeCell ref="C49:E49"/>
    <mergeCell ref="C48:E48"/>
    <mergeCell ref="F48:J48"/>
    <mergeCell ref="F49:J49"/>
    <mergeCell ref="C50:E50"/>
    <mergeCell ref="C51:E51"/>
    <mergeCell ref="F50:J50"/>
    <mergeCell ref="F51:J51"/>
    <mergeCell ref="C52:E52"/>
    <mergeCell ref="B36:C36"/>
    <mergeCell ref="D36:E36"/>
    <mergeCell ref="G36:H36"/>
    <mergeCell ref="C47:E47"/>
    <mergeCell ref="B37:C37"/>
    <mergeCell ref="D37:E37"/>
    <mergeCell ref="G37:H37"/>
    <mergeCell ref="B39:K39"/>
    <mergeCell ref="B40:K40"/>
    <mergeCell ref="B42:K42"/>
    <mergeCell ref="F47:J47"/>
    <mergeCell ref="B43:K43"/>
    <mergeCell ref="B45:F45"/>
    <mergeCell ref="B46:F46"/>
    <mergeCell ref="P20:W24"/>
    <mergeCell ref="P27:W27"/>
    <mergeCell ref="B28:I28"/>
    <mergeCell ref="P28:W28"/>
    <mergeCell ref="B30:C30"/>
    <mergeCell ref="D30:E30"/>
    <mergeCell ref="G30:I30"/>
    <mergeCell ref="B16:D16"/>
    <mergeCell ref="E16:I16"/>
    <mergeCell ref="P16:R16"/>
    <mergeCell ref="S16:W16"/>
    <mergeCell ref="B17:D17"/>
    <mergeCell ref="E17:I17"/>
    <mergeCell ref="P17:R17"/>
    <mergeCell ref="S17:W17"/>
    <mergeCell ref="P15:S15"/>
    <mergeCell ref="T15:W15"/>
    <mergeCell ref="V12:W12"/>
    <mergeCell ref="B13:D13"/>
    <mergeCell ref="E13:G13"/>
    <mergeCell ref="H13:I13"/>
    <mergeCell ref="P13:S13"/>
    <mergeCell ref="T13:U13"/>
    <mergeCell ref="V13:W13"/>
    <mergeCell ref="P11:S11"/>
    <mergeCell ref="T11:W11"/>
    <mergeCell ref="B12:D12"/>
    <mergeCell ref="E12:G12"/>
    <mergeCell ref="H12:I12"/>
    <mergeCell ref="P12:S12"/>
    <mergeCell ref="T12:U12"/>
    <mergeCell ref="B14:D14"/>
    <mergeCell ref="E14:I14"/>
    <mergeCell ref="P14:S14"/>
    <mergeCell ref="T14:W14"/>
    <mergeCell ref="B3:E3"/>
    <mergeCell ref="P3:R3"/>
    <mergeCell ref="T3:W3"/>
    <mergeCell ref="B4:I5"/>
    <mergeCell ref="J4:O4"/>
    <mergeCell ref="P4:W5"/>
    <mergeCell ref="J5:O5"/>
    <mergeCell ref="B10:D10"/>
    <mergeCell ref="E10:G10"/>
    <mergeCell ref="H10:I10"/>
    <mergeCell ref="J10:O10"/>
    <mergeCell ref="P10:S10"/>
    <mergeCell ref="T10:W10"/>
    <mergeCell ref="P8:U8"/>
    <mergeCell ref="V8:W8"/>
    <mergeCell ref="B9:G9"/>
    <mergeCell ref="H9:I9"/>
    <mergeCell ref="J9:O9"/>
    <mergeCell ref="P9:U9"/>
    <mergeCell ref="V9:W9"/>
    <mergeCell ref="B6:I6"/>
    <mergeCell ref="J6:O7"/>
    <mergeCell ref="B7:I7"/>
    <mergeCell ref="B8:G8"/>
    <mergeCell ref="H8:I8"/>
    <mergeCell ref="J8:O8"/>
    <mergeCell ref="B11:D11"/>
    <mergeCell ref="E11:G11"/>
    <mergeCell ref="H11:I11"/>
    <mergeCell ref="B15:D15"/>
    <mergeCell ref="E15:I15"/>
    <mergeCell ref="B20:I25"/>
    <mergeCell ref="B34:C34"/>
    <mergeCell ref="D34:E34"/>
    <mergeCell ref="B31:C31"/>
    <mergeCell ref="D31:E31"/>
    <mergeCell ref="G31:I31"/>
    <mergeCell ref="B33:C33"/>
    <mergeCell ref="D33:E33"/>
    <mergeCell ref="G33:H34"/>
    <mergeCell ref="I33:I34"/>
    <mergeCell ref="B116:C116"/>
    <mergeCell ref="D116:G116"/>
    <mergeCell ref="H116:N116"/>
    <mergeCell ref="B117:C117"/>
    <mergeCell ref="D117:G117"/>
    <mergeCell ref="H117:N117"/>
    <mergeCell ref="B114:C114"/>
    <mergeCell ref="D114:G114"/>
    <mergeCell ref="H114:N114"/>
    <mergeCell ref="B115:C115"/>
    <mergeCell ref="X75:Y75"/>
    <mergeCell ref="U96:W96"/>
    <mergeCell ref="Q116:X116"/>
    <mergeCell ref="Q117:X117"/>
    <mergeCell ref="Q113:X113"/>
    <mergeCell ref="Q114:X114"/>
    <mergeCell ref="P67:S67"/>
    <mergeCell ref="X67:Y67"/>
    <mergeCell ref="X78:Y78"/>
    <mergeCell ref="X79:Y79"/>
    <mergeCell ref="X80:Y80"/>
    <mergeCell ref="X81:Y81"/>
    <mergeCell ref="X82:Y82"/>
    <mergeCell ref="P68:S68"/>
    <mergeCell ref="X68:Y68"/>
    <mergeCell ref="P69:S69"/>
    <mergeCell ref="X69:Y69"/>
    <mergeCell ref="P70:S70"/>
    <mergeCell ref="X70:Y70"/>
    <mergeCell ref="P71:S71"/>
    <mergeCell ref="X71:Y71"/>
    <mergeCell ref="P72:S72"/>
    <mergeCell ref="X72:Y72"/>
    <mergeCell ref="P73:S73"/>
    <mergeCell ref="P166:Q168"/>
    <mergeCell ref="R166:R168"/>
    <mergeCell ref="S166:X168"/>
    <mergeCell ref="X83:Y83"/>
    <mergeCell ref="X84:Y84"/>
    <mergeCell ref="X85:Y85"/>
    <mergeCell ref="X86:Y86"/>
    <mergeCell ref="X87:Y87"/>
    <mergeCell ref="X88:Y88"/>
    <mergeCell ref="X89:Y89"/>
    <mergeCell ref="X90:Y90"/>
    <mergeCell ref="U91:W91"/>
    <mergeCell ref="X92:Y92"/>
    <mergeCell ref="Q115:X115"/>
    <mergeCell ref="P45:Q45"/>
    <mergeCell ref="P46:T46"/>
    <mergeCell ref="P47:S47"/>
    <mergeCell ref="X47:Y47"/>
    <mergeCell ref="P48:S48"/>
    <mergeCell ref="X48:Y48"/>
    <mergeCell ref="P49:S49"/>
    <mergeCell ref="X49:Y49"/>
    <mergeCell ref="P50:S50"/>
    <mergeCell ref="X50:Y50"/>
    <mergeCell ref="P51:S51"/>
    <mergeCell ref="X51:Y51"/>
    <mergeCell ref="P52:S52"/>
    <mergeCell ref="X52:Y52"/>
    <mergeCell ref="P53:S53"/>
    <mergeCell ref="X53:Y53"/>
    <mergeCell ref="P54:S54"/>
    <mergeCell ref="X54:Y54"/>
    <mergeCell ref="P55:S55"/>
    <mergeCell ref="X55:Y55"/>
    <mergeCell ref="P56:S56"/>
    <mergeCell ref="X56:Y56"/>
    <mergeCell ref="P57:S57"/>
    <mergeCell ref="X57:Y57"/>
    <mergeCell ref="P58:S58"/>
    <mergeCell ref="X58:Y58"/>
    <mergeCell ref="P59:S59"/>
    <mergeCell ref="P66:S66"/>
    <mergeCell ref="X66:Y66"/>
    <mergeCell ref="P64:S64"/>
    <mergeCell ref="X64:Y64"/>
    <mergeCell ref="P65:S65"/>
    <mergeCell ref="X65:Y65"/>
    <mergeCell ref="X59:Y59"/>
    <mergeCell ref="P60:S60"/>
    <mergeCell ref="X60:Y60"/>
    <mergeCell ref="P61:S61"/>
    <mergeCell ref="X61:Y61"/>
    <mergeCell ref="P62:S62"/>
    <mergeCell ref="X62:Y62"/>
    <mergeCell ref="P63:S63"/>
    <mergeCell ref="X63:Y63"/>
    <mergeCell ref="C60:E60"/>
    <mergeCell ref="C61:E61"/>
    <mergeCell ref="F60:J60"/>
    <mergeCell ref="F61:J61"/>
    <mergeCell ref="C62:E62"/>
    <mergeCell ref="C63:E63"/>
    <mergeCell ref="F62:J62"/>
    <mergeCell ref="F63:J63"/>
    <mergeCell ref="C64:E64"/>
    <mergeCell ref="C65:E65"/>
    <mergeCell ref="F64:J64"/>
    <mergeCell ref="F65:J65"/>
    <mergeCell ref="C66:E66"/>
    <mergeCell ref="C67:E67"/>
    <mergeCell ref="F66:J66"/>
    <mergeCell ref="C85:E85"/>
    <mergeCell ref="F85:J85"/>
    <mergeCell ref="C86:E86"/>
    <mergeCell ref="F86:J86"/>
    <mergeCell ref="C81:E81"/>
    <mergeCell ref="F81:J81"/>
    <mergeCell ref="C68:E68"/>
    <mergeCell ref="F68:J68"/>
    <mergeCell ref="C71:E71"/>
    <mergeCell ref="F71:J71"/>
    <mergeCell ref="C78:E78"/>
    <mergeCell ref="F78:J78"/>
    <mergeCell ref="C79:E79"/>
    <mergeCell ref="F79:J79"/>
    <mergeCell ref="C80:E80"/>
    <mergeCell ref="F80:J80"/>
    <mergeCell ref="B77:N77"/>
    <mergeCell ref="C84:E84"/>
    <mergeCell ref="K90:L90"/>
    <mergeCell ref="P78:V78"/>
    <mergeCell ref="P79:V79"/>
    <mergeCell ref="P80:V80"/>
    <mergeCell ref="P81:V81"/>
    <mergeCell ref="P82:V82"/>
    <mergeCell ref="P83:V83"/>
    <mergeCell ref="P84:V84"/>
    <mergeCell ref="P85:V85"/>
    <mergeCell ref="P86:V86"/>
    <mergeCell ref="P87:V87"/>
    <mergeCell ref="P88:V88"/>
    <mergeCell ref="P89:V89"/>
    <mergeCell ref="P90:V90"/>
    <mergeCell ref="K78:L78"/>
    <mergeCell ref="K79:L79"/>
    <mergeCell ref="K80:L80"/>
    <mergeCell ref="K81:L81"/>
    <mergeCell ref="K82:L82"/>
    <mergeCell ref="K83:L83"/>
    <mergeCell ref="K84:L84"/>
  </mergeCells>
  <conditionalFormatting sqref="A1:Z159">
    <cfRule type="expression" dxfId="37" priority="1" stopIfTrue="1">
      <formula>$A$1=FALSE()</formula>
    </cfRule>
  </conditionalFormatting>
  <conditionalFormatting sqref="A160:Z999">
    <cfRule type="expression" dxfId="36" priority="6" stopIfTrue="1">
      <formula>$A$1=FALSE()</formula>
    </cfRule>
  </conditionalFormatting>
  <conditionalFormatting sqref="J172">
    <cfRule type="expression" dxfId="35" priority="4">
      <formula>$J$172&gt;1</formula>
    </cfRule>
  </conditionalFormatting>
  <conditionalFormatting sqref="K48:K73">
    <cfRule type="expression" dxfId="34" priority="8">
      <formula>INDEX(Bokningssystem,MATCH($C48,ResOpt,0))</formula>
    </cfRule>
  </conditionalFormatting>
  <conditionalFormatting sqref="M79:M90">
    <cfRule type="expression" dxfId="33" priority="19">
      <formula>AND(FIND("Ange 1",$K79)&gt;0,$M79&gt;1)</formula>
    </cfRule>
  </conditionalFormatting>
  <conditionalFormatting sqref="N48:N73">
    <cfRule type="expression" dxfId="32" priority="7">
      <formula>$A48=FALSE()</formula>
    </cfRule>
  </conditionalFormatting>
  <conditionalFormatting sqref="N79:N90">
    <cfRule type="expression" dxfId="31" priority="24">
      <formula>$C79=""</formula>
    </cfRule>
  </conditionalFormatting>
  <conditionalFormatting sqref="N94">
    <cfRule type="expression" dxfId="30" priority="18">
      <formula>$D94=ValOpt</formula>
    </cfRule>
  </conditionalFormatting>
  <conditionalFormatting sqref="P48:P73 T48:W73">
    <cfRule type="expression" dxfId="29" priority="10">
      <formula>$C48="Välj Vara/Tjänst"</formula>
    </cfRule>
  </conditionalFormatting>
  <conditionalFormatting sqref="P79:P90">
    <cfRule type="expression" dxfId="28" priority="23">
      <formula>$C79="Välj Vara/Tjänst"</formula>
    </cfRule>
  </conditionalFormatting>
  <conditionalFormatting sqref="P114:Q133">
    <cfRule type="expression" dxfId="27" priority="47">
      <formula>$B114="Välj Vara/Tjänst"</formula>
    </cfRule>
  </conditionalFormatting>
  <conditionalFormatting sqref="P139:X148 P150:X159">
    <cfRule type="expression" dxfId="26" priority="48">
      <formula>$B139="Välj Vara/Tjänst"</formula>
    </cfRule>
  </conditionalFormatting>
  <conditionalFormatting sqref="T246 T3">
    <cfRule type="expression" dxfId="25" priority="51">
      <formula>LarmStatus</formula>
    </cfRule>
  </conditionalFormatting>
  <conditionalFormatting sqref="W79:W90">
    <cfRule type="expression" dxfId="24" priority="22">
      <formula>$C79="Välj Vara/Tjänst"</formula>
    </cfRule>
  </conditionalFormatting>
  <dataValidations count="27">
    <dataValidation type="list" allowBlank="1" showInputMessage="1" showErrorMessage="1" sqref="I33" xr:uid="{715A4BE5-412F-4411-9AAE-35AE7ADA957D}">
      <formula1>",Ja,Nej"</formula1>
    </dataValidation>
    <dataValidation type="list" allowBlank="1" showInputMessage="1" showErrorMessage="1" sqref="B99:J99" xr:uid="{65557F2D-3301-46F0-88DB-347D7541B9A0}">
      <formula1>TblGrundTilldeln</formula1>
    </dataValidation>
    <dataValidation type="list" allowBlank="1" showInputMessage="1" showErrorMessage="1" sqref="B40" xr:uid="{894EB7D6-D33F-4367-B0FF-B8BEC7978F2F}">
      <formula1>TblDelområde</formula1>
    </dataValidation>
    <dataValidation type="list" allowBlank="1" showInputMessage="1" showErrorMessage="1" error="Välj ett alternativ från listan" sqref="C48:E73" xr:uid="{4DFEC96A-25C0-471E-B94C-00BB24FC7560}">
      <formula1>ResOpt</formula1>
    </dataValidation>
    <dataValidation type="list" allowBlank="1" showInputMessage="1" showErrorMessage="1" sqref="B160:C160 B43:K43" xr:uid="{A3815878-B477-4963-8BCD-5CE945662E11}">
      <formula1>ResVarTja</formula1>
    </dataValidation>
    <dataValidation type="list" allowBlank="1" showInputMessage="1" showErrorMessage="1" sqref="K160" xr:uid="{76E6C646-78D6-4DE4-9DCF-79598FA797F2}">
      <formula1>"Välj typ av krav,Bör-krav,Ska-krav"</formula1>
    </dataValidation>
    <dataValidation type="date" errorStyle="information" allowBlank="1" showInputMessage="1" showErrorMessage="1" errorTitle="Fel" error="Ange datum i datumformatet ÅÅÅÅ-MM-DD" promptTitle="Datum" prompt="Datum i datumformatet ÅÅÅÅ-MM-DD" sqref="D38" xr:uid="{642F3EAC-9318-4A3A-A12C-D0C9256F94A7}">
      <formula1>40817</formula1>
      <formula2>42308</formula2>
    </dataValidation>
    <dataValidation type="date" errorStyle="information" allowBlank="1" showInputMessage="1" showErrorMessage="1" errorTitle="Fel" error="Fel datumformat._x000a_Ange datum i datumformatet ÅÅÅÅ-MM-DD Alternativt texten &quot;Ej tillämpligt&quot;_x000a_" promptTitle="Datum" prompt="Datum i datumformatet ÅÅÅÅ-MM-DD_x000a_Som tumregel vid komplexa avrop kan det anses rimligt med minst 14 arbetsdagars svarstid och vid mindre komplexa avrop är motsvarande svarstid sju arbetsdagar." sqref="B38" xr:uid="{960577AC-E2B4-47E0-BC0B-26A84592E601}">
      <formula1>40817</formula1>
      <formula2>42308</formula2>
    </dataValidation>
    <dataValidation type="date" errorStyle="information" allowBlank="1" showInputMessage="1" showErrorMessage="1" errorTitle="Fel" error="Ange datum i datumformatet ÅÅÅÅ-MM-DD och får inte vara tidigare än 2012-01-01 eller senare än 2016-01-01_x000a_Alternativt texten &quot;Ej tillämpligt&quot;_x000a_" promptTitle="Datum" prompt="Datum i datumformatet ÅÅÅÅ-MM-DD alternativt texten &quot;Ej tillämpligt&quot;_x000a_" sqref="B44:C44" xr:uid="{061C52F4-47F6-42CF-8CF7-C13E2D7458DD}">
      <formula1>40544</formula1>
      <formula2>72686</formula2>
    </dataValidation>
    <dataValidation type="list" allowBlank="1" showInputMessage="1" showErrorMessage="1" sqref="F44" xr:uid="{4B004A82-D0AA-46FB-AB50-4A1CAD0FC65C}">
      <formula1>"Mån,År"</formula1>
    </dataValidation>
    <dataValidation type="decimal" allowBlank="1" showInputMessage="1" showErrorMessage="1" error="Talet måste vara mellan 0 och 100" sqref="D44:E44" xr:uid="{7D174B32-1F4F-454E-8C83-D22C640D208E}">
      <formula1>0</formula1>
      <formula2>100</formula2>
    </dataValidation>
    <dataValidation allowBlank="1" showErrorMessage="1" sqref="B41:I41" xr:uid="{CED004CE-C413-474C-8AFB-D103411B6DCE}"/>
    <dataValidation type="list" allowBlank="1" showInputMessage="1" showErrorMessage="1" sqref="T180 P17 Q235 T186 T196 T204 P160 P139:P148 P115:P133" xr:uid="{7D4A977A-AAD5-4A65-A0AE-2A7ACFA3A790}">
      <formula1>"Ja,Nej"</formula1>
    </dataValidation>
    <dataValidation type="list" allowBlank="1" showInputMessage="1" showErrorMessage="1" sqref="K48:K73" xr:uid="{46380697-80E9-4AAD-BBF3-E3E0941474B4}">
      <formula1>IF(INDEX(Bokningssystem,MATCH($C48,ResOpt,0)),TblTom,TblInomUtanför)</formula1>
    </dataValidation>
    <dataValidation type="whole" allowBlank="1" showInputMessage="1" showErrorMessage="1" sqref="M48:N73" xr:uid="{E21B350E-BBD5-41CE-B7B7-C6C8CA525784}">
      <formula1>0</formula1>
      <formula2>999999</formula2>
    </dataValidation>
    <dataValidation type="list" allowBlank="1" showInputMessage="1" showErrorMessage="1" sqref="N79:N90" xr:uid="{6A8B564B-F57F-4249-9E0B-F20D452627FC}">
      <formula1>IF($C79="Se fritext",TblEnhet,TblTom)</formula1>
    </dataValidation>
    <dataValidation type="whole" allowBlank="1" showInputMessage="1" showErrorMessage="1" error="Ange ett heltal" sqref="M79:M90" xr:uid="{818C09B9-0E0A-4DC9-95C8-D9E6BF24D933}">
      <formula1>0</formula1>
      <formula2>9999999</formula2>
    </dataValidation>
    <dataValidation type="list" allowBlank="1" showInputMessage="1" showErrorMessage="1" error="Välj ett alternativ från listan" sqref="C79:E90" xr:uid="{A0B52DE3-52C8-4514-A7D1-C0FBEB2C7EFB}">
      <formula1>Tilläggstjänster</formula1>
    </dataValidation>
    <dataValidation type="list" allowBlank="1" showInputMessage="1" showErrorMessage="1" error="Välj ett alternativ från listan" sqref="B193:I193" xr:uid="{C9EAE313-4167-4BF2-8BAF-B6DB65FE34EE}">
      <formula1>TblFaktAlt</formula1>
    </dataValidation>
    <dataValidation type="list" allowBlank="1" showInputMessage="1" showErrorMessage="1" sqref="T192" xr:uid="{BEBA3089-4455-4001-A6B8-A0A658C4DC28}">
      <formula1>"Ja,Nej,"</formula1>
    </dataValidation>
    <dataValidation type="list" allowBlank="1" showInputMessage="1" showErrorMessage="1" error="Antal kan endast vara 0 eller 1" sqref="N94" xr:uid="{50AB3FC6-7972-49F2-95ED-A1DE80A167B0}">
      <formula1>"Ja,Nej"</formula1>
    </dataValidation>
    <dataValidation type="date" allowBlank="1" showInputMessage="1" showErrorMessage="1" errorTitle="Felaktigt datumformat" error="Ange ett datum i formatet ÅÅÅÅ-MM-DD" promptTitle="Datum" prompt="Datum i datumformatet ÅÅÅÅ-MM-DD_x000a_" sqref="B37:E37 G37:H37" xr:uid="{C949A848-EFB6-408B-8B3B-00F394E5CE10}">
      <formula1>43831</formula1>
      <formula2>73050</formula2>
    </dataValidation>
    <dataValidation type="date" allowBlank="1" showInputMessage="1" showErrorMessage="1" errorTitle="Felaktigt datumformat" error="Ange ett datum i formatet ÅÅÅÅ-MM-DD" promptTitle="Datum" prompt="Datum i datumformatet ÅÅÅÅ-MM-DD" sqref="B31:E31 B34:E34" xr:uid="{502F87F2-608B-4CA7-9D56-C513CF854DF8}">
      <formula1>43831</formula1>
      <formula2>73050</formula2>
    </dataValidation>
    <dataValidation type="decimal" allowBlank="1" showInputMessage="1" showErrorMessage="1" error="Ange ett tal" sqref="T48:T73 V48:V73 W79:W90 P150:P159 L150:N159 L139:N148" xr:uid="{98B921A6-DC34-485F-96DB-4D5C1F101893}">
      <formula1>0</formula1>
      <formula2>999999</formula2>
    </dataValidation>
    <dataValidation type="list" allowBlank="1" showInputMessage="1" showErrorMessage="1" error="Ange ja eller nej" sqref="P114" xr:uid="{16BA4EBD-C5E7-4809-B3CD-39751FBEF0F1}">
      <formula1>"Ja,Nej"</formula1>
    </dataValidation>
    <dataValidation type="decimal" allowBlank="1" showInputMessage="1" showErrorMessage="1" error="Ange ett procenttal mellan 0 och 100." sqref="J170:J171" xr:uid="{63D8107F-AC81-4653-B904-252758CC8F7D}">
      <formula1>0</formula1>
      <formula2>1</formula2>
    </dataValidation>
    <dataValidation type="list" allowBlank="1" showInputMessage="1" showErrorMessage="1" error="Välj ett alternativ från listan_x000a_" sqref="D114:G133 D139:G148 D150:G159" xr:uid="{05ED6EC0-9672-469A-94F8-E6F98EBA65E5}">
      <formula1>INDIRECT(A114)</formula1>
    </dataValidation>
  </dataValidations>
  <pageMargins left="0.31496062992125984" right="0.31496062992125984" top="0.39370078740157483" bottom="0.39370078740157483" header="0.51181102362204722" footer="0.19685039370078741"/>
  <pageSetup paperSize="9" scale="80" fitToWidth="0" fitToHeight="0" pageOrder="overThenDown" orientation="landscape" r:id="rId1"/>
  <headerFooter alignWithMargins="0">
    <oddFooter>&amp;R&amp;P (&amp;N)</oddFooter>
  </headerFooter>
  <colBreaks count="1" manualBreakCount="1">
    <brk id="15" max="1048575" man="1"/>
  </colBreaks>
  <extLst>
    <ext xmlns:x14="http://schemas.microsoft.com/office/spreadsheetml/2009/9/main" uri="{CCE6A557-97BC-4b89-ADB6-D9C93CAAB3DF}">
      <x14:dataValidations xmlns:xm="http://schemas.microsoft.com/office/excel/2006/main" count="1">
        <x14:dataValidation type="list" allowBlank="1" showInputMessage="1" showErrorMessage="1" xr:uid="{281ACB5C-8C4B-4F40-94A2-1AA792CC995C}">
          <x14:formula1>
            <xm:f>Admin!$H$58:$H$65</xm:f>
          </x14:formula1>
          <xm:sqref>D160:E160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B16494-9A3A-492F-B265-F33F3073C092}">
  <sheetPr codeName="Sheet7"/>
  <dimension ref="A1:AT253"/>
  <sheetViews>
    <sheetView showGridLines="0" zoomScale="85" zoomScaleNormal="85" workbookViewId="0">
      <selection activeCell="B9" sqref="B9:G9"/>
    </sheetView>
  </sheetViews>
  <sheetFormatPr defaultColWidth="9.140625" defaultRowHeight="12.75" x14ac:dyDescent="0.2"/>
  <cols>
    <col min="1" max="1" width="5.140625" style="174" bestFit="1" customWidth="1"/>
    <col min="2" max="10" width="10.28515625" style="28" customWidth="1"/>
    <col min="11" max="11" width="11.85546875" style="28" customWidth="1"/>
    <col min="12" max="12" width="15.28515625" style="28" customWidth="1"/>
    <col min="13" max="13" width="15.7109375" style="28" customWidth="1"/>
    <col min="14" max="14" width="14.28515625" style="28" customWidth="1"/>
    <col min="15" max="15" width="11.7109375" style="28" customWidth="1"/>
    <col min="16" max="18" width="19.140625" style="28" customWidth="1"/>
    <col min="19" max="19" width="10.28515625" style="28" customWidth="1"/>
    <col min="20" max="20" width="10.5703125" style="28" customWidth="1"/>
    <col min="21" max="21" width="9.5703125" style="28" customWidth="1"/>
    <col min="22" max="22" width="11.28515625" style="28" bestFit="1" customWidth="1"/>
    <col min="23" max="23" width="11.28515625" style="28" customWidth="1"/>
    <col min="24" max="25" width="8.7109375" style="28" customWidth="1"/>
    <col min="26" max="26" width="8.5703125" style="28" customWidth="1"/>
    <col min="27" max="27" width="8.7109375" style="241" hidden="1" customWidth="1"/>
    <col min="28" max="33" width="8.7109375" style="242" hidden="1" customWidth="1"/>
    <col min="34" max="35" width="8.7109375" style="243" hidden="1" customWidth="1"/>
    <col min="36" max="37" width="7.7109375" style="28" customWidth="1"/>
    <col min="38" max="39" width="8.7109375" style="28" customWidth="1"/>
    <col min="40" max="40" width="7.7109375" style="28" customWidth="1"/>
    <col min="41" max="43" width="9.140625" style="28" customWidth="1"/>
    <col min="44" max="44" width="10.42578125" style="28" customWidth="1"/>
    <col min="45" max="50" width="9.140625" style="28" customWidth="1"/>
    <col min="51" max="16384" width="9.140625" style="28"/>
  </cols>
  <sheetData>
    <row r="1" spans="1:46" x14ac:dyDescent="0.2">
      <c r="A1" s="174" t="b">
        <f>OR(INDEX(Admin!$S$3:$S$9,MATCH(B1,Admin!$Q$3:$Q$9,0)),AdminMode)</f>
        <v>0</v>
      </c>
      <c r="B1" s="174" t="s">
        <v>283</v>
      </c>
      <c r="AI1" s="243" t="b">
        <f>OR(AH:AH)</f>
        <v>1</v>
      </c>
    </row>
    <row r="2" spans="1:46" x14ac:dyDescent="0.2">
      <c r="G2" s="29"/>
      <c r="J2" s="44"/>
      <c r="M2" s="51"/>
      <c r="O2" s="25" t="str">
        <f>"Avrop nr: "&amp;B15</f>
        <v xml:space="preserve">Avrop nr: </v>
      </c>
      <c r="W2" s="25" t="str">
        <f>"Avrop nr: "&amp;B15</f>
        <v xml:space="preserve">Avrop nr: </v>
      </c>
      <c r="AJ2" s="54"/>
      <c r="AK2" s="54"/>
      <c r="AL2" s="54"/>
      <c r="AM2" s="54"/>
      <c r="AN2" s="54"/>
      <c r="AO2" s="54"/>
      <c r="AP2" s="54"/>
      <c r="AQ2" s="54"/>
      <c r="AR2" s="54"/>
      <c r="AS2" s="54"/>
      <c r="AT2" s="54"/>
    </row>
    <row r="3" spans="1:46" ht="26.25" customHeight="1" x14ac:dyDescent="0.2">
      <c r="B3" s="418" t="s">
        <v>73</v>
      </c>
      <c r="C3" s="418"/>
      <c r="D3" s="419"/>
      <c r="E3" s="419"/>
      <c r="P3" s="418" t="s">
        <v>74</v>
      </c>
      <c r="Q3" s="420"/>
      <c r="R3" s="419"/>
      <c r="T3" s="401" t="str">
        <f>IF(LarmStatus,"Minst ett av de obligatoriska kraven är inte ifyllda. Fel hittat på rad: "&amp;MATCH(TRUE,$AH:$AH,0),"")</f>
        <v>Minst ett av de obligatoriska kraven är inte ifyllda. Fel hittat på rad: 9</v>
      </c>
      <c r="U3" s="401"/>
      <c r="V3" s="401"/>
      <c r="W3" s="401"/>
      <c r="X3" s="29"/>
      <c r="Y3" s="29"/>
      <c r="Z3" s="29"/>
      <c r="AD3" s="244"/>
    </row>
    <row r="4" spans="1:46" ht="32.25" customHeight="1" x14ac:dyDescent="0.35">
      <c r="B4" s="421" t="s">
        <v>122</v>
      </c>
      <c r="C4" s="422"/>
      <c r="D4" s="422"/>
      <c r="E4" s="422"/>
      <c r="F4" s="422"/>
      <c r="G4" s="422"/>
      <c r="H4" s="422"/>
      <c r="I4" s="422"/>
      <c r="J4" s="438" t="s">
        <v>237</v>
      </c>
      <c r="K4" s="439"/>
      <c r="L4" s="439"/>
      <c r="M4" s="439"/>
      <c r="N4" s="439"/>
      <c r="O4" s="440"/>
      <c r="P4" s="425" t="s">
        <v>265</v>
      </c>
      <c r="Q4" s="425"/>
      <c r="R4" s="425"/>
      <c r="S4" s="425"/>
      <c r="T4" s="425"/>
      <c r="U4" s="425"/>
      <c r="V4" s="425"/>
      <c r="W4" s="426"/>
      <c r="Z4" s="30"/>
    </row>
    <row r="5" spans="1:46" ht="63" customHeight="1" x14ac:dyDescent="0.2">
      <c r="B5" s="423"/>
      <c r="C5" s="424"/>
      <c r="D5" s="424"/>
      <c r="E5" s="424"/>
      <c r="F5" s="424"/>
      <c r="G5" s="424"/>
      <c r="H5" s="424"/>
      <c r="I5" s="424"/>
      <c r="J5" s="441" t="str">
        <f>Ramavtalsområde</f>
        <v>Resebyråtjänster</v>
      </c>
      <c r="K5" s="442"/>
      <c r="L5" s="442"/>
      <c r="M5" s="442"/>
      <c r="N5" s="442"/>
      <c r="O5" s="443"/>
      <c r="P5" s="427"/>
      <c r="Q5" s="427"/>
      <c r="R5" s="427"/>
      <c r="S5" s="427"/>
      <c r="T5" s="427"/>
      <c r="U5" s="427"/>
      <c r="V5" s="427"/>
      <c r="W5" s="428"/>
      <c r="AC5" s="244"/>
      <c r="AD5" s="244"/>
      <c r="AE5" s="244"/>
      <c r="AF5" s="244"/>
    </row>
    <row r="6" spans="1:46" ht="26.25" customHeight="1" x14ac:dyDescent="0.2">
      <c r="B6" s="433" t="s">
        <v>159</v>
      </c>
      <c r="C6" s="433"/>
      <c r="D6" s="433"/>
      <c r="E6" s="433"/>
      <c r="F6" s="433"/>
      <c r="G6" s="433"/>
      <c r="H6" s="433"/>
      <c r="I6" s="433"/>
      <c r="J6" s="435" t="s">
        <v>248</v>
      </c>
      <c r="K6" s="436"/>
      <c r="L6" s="436"/>
      <c r="M6" s="436"/>
      <c r="N6" s="436"/>
      <c r="O6" s="437"/>
      <c r="P6" s="29"/>
      <c r="Q6" s="5"/>
      <c r="R6" s="5"/>
      <c r="S6" s="5"/>
      <c r="T6" s="5"/>
      <c r="U6" s="5"/>
      <c r="V6" s="5"/>
      <c r="W6" s="5"/>
      <c r="AC6" s="244"/>
      <c r="AD6" s="244"/>
      <c r="AE6" s="244"/>
      <c r="AF6" s="244"/>
    </row>
    <row r="7" spans="1:46" ht="18" customHeight="1" x14ac:dyDescent="0.2">
      <c r="B7" s="434" t="s">
        <v>72</v>
      </c>
      <c r="C7" s="434"/>
      <c r="D7" s="434"/>
      <c r="E7" s="434"/>
      <c r="F7" s="434"/>
      <c r="G7" s="434"/>
      <c r="H7" s="434"/>
      <c r="I7" s="434"/>
      <c r="J7" s="435"/>
      <c r="K7" s="436"/>
      <c r="L7" s="436"/>
      <c r="M7" s="436"/>
      <c r="N7" s="436"/>
      <c r="O7" s="437"/>
      <c r="P7" s="31" t="s">
        <v>29</v>
      </c>
      <c r="Q7" s="5"/>
      <c r="R7" s="5"/>
      <c r="S7" s="5"/>
      <c r="T7" s="5"/>
      <c r="U7" s="5"/>
      <c r="V7" s="5"/>
      <c r="W7" s="5"/>
      <c r="AC7" s="244"/>
      <c r="AD7" s="244"/>
      <c r="AE7" s="244"/>
      <c r="AF7" s="244"/>
    </row>
    <row r="8" spans="1:46" ht="27.75" customHeight="1" x14ac:dyDescent="0.2">
      <c r="B8" s="429" t="s">
        <v>6</v>
      </c>
      <c r="C8" s="430"/>
      <c r="D8" s="430"/>
      <c r="E8" s="430"/>
      <c r="F8" s="430"/>
      <c r="G8" s="430"/>
      <c r="H8" s="429" t="s">
        <v>31</v>
      </c>
      <c r="I8" s="431"/>
      <c r="J8" s="444" t="str">
        <f>Diarienummer</f>
        <v>23.5-4179-2024</v>
      </c>
      <c r="K8" s="445"/>
      <c r="L8" s="445"/>
      <c r="M8" s="445"/>
      <c r="N8" s="445"/>
      <c r="O8" s="446"/>
      <c r="P8" s="432" t="s">
        <v>30</v>
      </c>
      <c r="Q8" s="432"/>
      <c r="R8" s="432"/>
      <c r="S8" s="432"/>
      <c r="T8" s="432"/>
      <c r="U8" s="432"/>
      <c r="V8" s="432" t="s">
        <v>31</v>
      </c>
      <c r="W8" s="432"/>
      <c r="AC8" s="244"/>
      <c r="AD8" s="244"/>
      <c r="AE8" s="244"/>
      <c r="AF8" s="244"/>
    </row>
    <row r="9" spans="1:46" ht="19.5" customHeight="1" x14ac:dyDescent="0.2">
      <c r="B9" s="451"/>
      <c r="C9" s="452"/>
      <c r="D9" s="452"/>
      <c r="E9" s="452"/>
      <c r="F9" s="452"/>
      <c r="G9" s="452"/>
      <c r="H9" s="451"/>
      <c r="I9" s="454"/>
      <c r="J9" s="501" t="s">
        <v>251</v>
      </c>
      <c r="K9" s="502"/>
      <c r="L9" s="502"/>
      <c r="M9" s="502"/>
      <c r="N9" s="502"/>
      <c r="O9" s="503"/>
      <c r="P9" s="447"/>
      <c r="Q9" s="447"/>
      <c r="R9" s="447"/>
      <c r="S9" s="447"/>
      <c r="T9" s="447"/>
      <c r="U9" s="447"/>
      <c r="V9" s="455"/>
      <c r="W9" s="455"/>
      <c r="AA9" s="241" t="b">
        <f>IF(P9="",TRUE,FALSE)</f>
        <v>1</v>
      </c>
      <c r="AB9" s="242" t="b">
        <f>IF(V9="",TRUE,FALSE)</f>
        <v>1</v>
      </c>
      <c r="AC9" s="244"/>
      <c r="AD9" s="244"/>
      <c r="AE9" s="244"/>
      <c r="AF9" s="244"/>
      <c r="AH9" s="243" t="b">
        <f>OR(AA9:AG9)</f>
        <v>1</v>
      </c>
    </row>
    <row r="10" spans="1:46" s="32" customFormat="1" ht="27.75" customHeight="1" x14ac:dyDescent="0.2">
      <c r="A10" s="175"/>
      <c r="B10" s="456" t="s">
        <v>7</v>
      </c>
      <c r="C10" s="456"/>
      <c r="D10" s="456"/>
      <c r="E10" s="456" t="s">
        <v>5</v>
      </c>
      <c r="F10" s="456"/>
      <c r="G10" s="456"/>
      <c r="H10" s="456" t="s">
        <v>56</v>
      </c>
      <c r="I10" s="456"/>
      <c r="J10" s="504" t="str">
        <f>"Version "&amp;CurrentVersion</f>
        <v>Version 1.3</v>
      </c>
      <c r="K10" s="505"/>
      <c r="L10" s="505"/>
      <c r="M10" s="505"/>
      <c r="N10" s="505"/>
      <c r="O10" s="506"/>
      <c r="P10" s="432" t="s">
        <v>1</v>
      </c>
      <c r="Q10" s="432"/>
      <c r="R10" s="432"/>
      <c r="S10" s="432"/>
      <c r="T10" s="432" t="s">
        <v>3</v>
      </c>
      <c r="U10" s="432"/>
      <c r="V10" s="432"/>
      <c r="W10" s="432"/>
      <c r="AA10" s="245"/>
      <c r="AB10" s="242"/>
      <c r="AC10" s="244"/>
      <c r="AD10" s="244"/>
      <c r="AE10" s="244"/>
      <c r="AF10" s="244"/>
      <c r="AG10" s="244"/>
      <c r="AH10" s="243"/>
      <c r="AI10" s="243"/>
    </row>
    <row r="11" spans="1:46" ht="19.5" customHeight="1" x14ac:dyDescent="0.2">
      <c r="B11" s="464"/>
      <c r="C11" s="464"/>
      <c r="D11" s="464"/>
      <c r="E11" s="464"/>
      <c r="F11" s="464"/>
      <c r="G11" s="464"/>
      <c r="H11" s="464"/>
      <c r="I11" s="464"/>
      <c r="P11" s="455"/>
      <c r="Q11" s="455"/>
      <c r="R11" s="455"/>
      <c r="S11" s="455"/>
      <c r="T11" s="455"/>
      <c r="U11" s="455"/>
      <c r="V11" s="455"/>
      <c r="W11" s="455"/>
      <c r="AA11" s="241" t="b">
        <f>IF(P11="",TRUE,FALSE)</f>
        <v>1</v>
      </c>
      <c r="AB11" s="242" t="b">
        <f>IF(T11="",TRUE,FALSE)</f>
        <v>1</v>
      </c>
      <c r="AC11" s="244"/>
      <c r="AD11" s="244"/>
      <c r="AE11" s="244"/>
      <c r="AF11" s="244"/>
      <c r="AH11" s="243" t="b">
        <f>OR(AA11:AG11)</f>
        <v>1</v>
      </c>
    </row>
    <row r="12" spans="1:46" ht="27.75" customHeight="1" x14ac:dyDescent="0.2">
      <c r="B12" s="456" t="s">
        <v>55</v>
      </c>
      <c r="C12" s="456"/>
      <c r="D12" s="456"/>
      <c r="E12" s="456" t="s">
        <v>1</v>
      </c>
      <c r="F12" s="456"/>
      <c r="G12" s="456"/>
      <c r="H12" s="456" t="s">
        <v>2</v>
      </c>
      <c r="I12" s="456"/>
      <c r="P12" s="432" t="s">
        <v>7</v>
      </c>
      <c r="Q12" s="432"/>
      <c r="R12" s="432"/>
      <c r="S12" s="412"/>
      <c r="T12" s="432" t="s">
        <v>5</v>
      </c>
      <c r="U12" s="432"/>
      <c r="V12" s="432" t="s">
        <v>56</v>
      </c>
      <c r="W12" s="432"/>
      <c r="AC12" s="244"/>
      <c r="AD12" s="244"/>
      <c r="AE12" s="244"/>
      <c r="AF12" s="244"/>
    </row>
    <row r="13" spans="1:46" ht="19.5" customHeight="1" x14ac:dyDescent="0.2">
      <c r="B13" s="464"/>
      <c r="C13" s="464"/>
      <c r="D13" s="464"/>
      <c r="E13" s="464"/>
      <c r="F13" s="464"/>
      <c r="G13" s="464"/>
      <c r="H13" s="464"/>
      <c r="I13" s="464"/>
      <c r="P13" s="455"/>
      <c r="Q13" s="455"/>
      <c r="R13" s="455"/>
      <c r="S13" s="461"/>
      <c r="T13" s="455"/>
      <c r="U13" s="455"/>
      <c r="V13" s="455"/>
      <c r="W13" s="455"/>
      <c r="AA13" s="241" t="b">
        <f>IF(P13="",TRUE,FALSE)</f>
        <v>1</v>
      </c>
      <c r="AB13" s="242" t="b">
        <f>IF(T13="",TRUE,FALSE)</f>
        <v>1</v>
      </c>
      <c r="AC13" s="242" t="b">
        <f>IF(V13="",TRUE,FALSE)</f>
        <v>1</v>
      </c>
      <c r="AD13" s="244"/>
      <c r="AE13" s="244"/>
      <c r="AF13" s="244"/>
      <c r="AH13" s="243" t="b">
        <f>OR(AA13:AG13)</f>
        <v>1</v>
      </c>
    </row>
    <row r="14" spans="1:46" ht="27.75" customHeight="1" x14ac:dyDescent="0.2">
      <c r="B14" s="456" t="s">
        <v>135</v>
      </c>
      <c r="C14" s="456"/>
      <c r="D14" s="456"/>
      <c r="E14" s="429" t="s">
        <v>3</v>
      </c>
      <c r="F14" s="430"/>
      <c r="G14" s="430"/>
      <c r="H14" s="430"/>
      <c r="I14" s="431"/>
      <c r="P14" s="412" t="s">
        <v>2</v>
      </c>
      <c r="Q14" s="413"/>
      <c r="R14" s="413"/>
      <c r="S14" s="413"/>
      <c r="T14" s="412" t="s">
        <v>32</v>
      </c>
      <c r="U14" s="413"/>
      <c r="V14" s="413"/>
      <c r="W14" s="465"/>
      <c r="AC14" s="244"/>
      <c r="AD14" s="244"/>
      <c r="AE14" s="244"/>
      <c r="AF14" s="244"/>
    </row>
    <row r="15" spans="1:46" ht="19.5" customHeight="1" x14ac:dyDescent="0.2">
      <c r="B15" s="464"/>
      <c r="C15" s="464"/>
      <c r="D15" s="464"/>
      <c r="E15" s="451" t="s">
        <v>0</v>
      </c>
      <c r="F15" s="452"/>
      <c r="G15" s="452"/>
      <c r="H15" s="452"/>
      <c r="I15" s="454"/>
      <c r="P15" s="469"/>
      <c r="Q15" s="470"/>
      <c r="R15" s="470"/>
      <c r="S15" s="470"/>
      <c r="T15" s="469"/>
      <c r="U15" s="470"/>
      <c r="V15" s="470"/>
      <c r="W15" s="471"/>
      <c r="AA15" s="241" t="b">
        <f>IF(P15="",TRUE,FALSE)</f>
        <v>1</v>
      </c>
      <c r="AB15" s="242" t="b">
        <f>IF(T15="",TRUE,FALSE)</f>
        <v>1</v>
      </c>
      <c r="AC15" s="244"/>
      <c r="AD15" s="244"/>
      <c r="AE15" s="244"/>
      <c r="AF15" s="244"/>
      <c r="AH15" s="243" t="b">
        <f>OR(AA15:AG15)</f>
        <v>1</v>
      </c>
    </row>
    <row r="16" spans="1:46" ht="27.75" customHeight="1" x14ac:dyDescent="0.2">
      <c r="B16" s="456" t="s">
        <v>406</v>
      </c>
      <c r="C16" s="456"/>
      <c r="D16" s="456"/>
      <c r="E16" s="430"/>
      <c r="F16" s="430"/>
      <c r="G16" s="430"/>
      <c r="H16" s="430"/>
      <c r="I16" s="430"/>
      <c r="J16" s="44"/>
      <c r="P16" s="412" t="s">
        <v>33</v>
      </c>
      <c r="Q16" s="413"/>
      <c r="R16" s="465"/>
      <c r="S16" s="412" t="s">
        <v>247</v>
      </c>
      <c r="T16" s="413"/>
      <c r="U16" s="413"/>
      <c r="V16" s="413"/>
      <c r="W16" s="465"/>
      <c r="AC16" s="244"/>
      <c r="AD16" s="244"/>
      <c r="AE16" s="244"/>
      <c r="AF16" s="244"/>
    </row>
    <row r="17" spans="2:34" ht="19.5" customHeight="1" x14ac:dyDescent="0.2">
      <c r="B17" s="464"/>
      <c r="C17" s="464"/>
      <c r="D17" s="464"/>
      <c r="E17" s="457" t="s">
        <v>0</v>
      </c>
      <c r="F17" s="457"/>
      <c r="G17" s="457"/>
      <c r="H17" s="457"/>
      <c r="I17" s="457"/>
      <c r="P17" s="461"/>
      <c r="Q17" s="462"/>
      <c r="R17" s="463"/>
      <c r="S17" s="458"/>
      <c r="T17" s="459"/>
      <c r="U17" s="459"/>
      <c r="V17" s="459"/>
      <c r="W17" s="460"/>
      <c r="AA17" s="241" t="b">
        <f>IF(OR(P17="Ja",P17="Nej"),FALSE,TRUE)</f>
        <v>1</v>
      </c>
      <c r="AB17" s="244" t="b">
        <f>AND(P17="Nej",S17="")</f>
        <v>0</v>
      </c>
      <c r="AC17" s="244"/>
      <c r="AD17" s="244"/>
      <c r="AE17" s="244"/>
      <c r="AF17" s="244"/>
      <c r="AH17" s="243" t="b">
        <f>OR(AA17:AG17)</f>
        <v>1</v>
      </c>
    </row>
    <row r="18" spans="2:34" ht="19.5" customHeight="1" x14ac:dyDescent="0.2">
      <c r="B18" s="209"/>
      <c r="C18" s="209"/>
      <c r="D18" s="209"/>
      <c r="E18" s="294"/>
      <c r="F18" s="294"/>
      <c r="G18" s="294"/>
      <c r="H18" s="294"/>
      <c r="I18" s="294"/>
      <c r="P18" s="295"/>
      <c r="Q18" s="295"/>
      <c r="R18" s="295"/>
      <c r="S18" s="297"/>
      <c r="T18" s="297"/>
      <c r="U18" s="297"/>
      <c r="V18" s="297"/>
      <c r="W18" s="297"/>
      <c r="AC18" s="244"/>
      <c r="AD18" s="244"/>
      <c r="AE18" s="244"/>
      <c r="AF18" s="244"/>
    </row>
    <row r="19" spans="2:34" ht="17.25" customHeight="1" x14ac:dyDescent="0.2">
      <c r="B19" s="29" t="s">
        <v>233</v>
      </c>
      <c r="P19" s="29" t="s">
        <v>234</v>
      </c>
      <c r="AC19" s="244"/>
      <c r="AD19" s="244"/>
      <c r="AE19" s="244"/>
      <c r="AF19" s="244"/>
    </row>
    <row r="20" spans="2:34" ht="12.75" customHeight="1" x14ac:dyDescent="0.2">
      <c r="B20" s="475" t="s">
        <v>263</v>
      </c>
      <c r="C20" s="476"/>
      <c r="D20" s="476"/>
      <c r="E20" s="476"/>
      <c r="F20" s="476"/>
      <c r="G20" s="476"/>
      <c r="H20" s="476"/>
      <c r="I20" s="477"/>
      <c r="P20" s="475" t="s">
        <v>264</v>
      </c>
      <c r="Q20" s="476"/>
      <c r="R20" s="476"/>
      <c r="S20" s="476"/>
      <c r="T20" s="476"/>
      <c r="U20" s="476"/>
      <c r="V20" s="476"/>
      <c r="W20" s="477"/>
      <c r="AC20" s="244"/>
      <c r="AD20" s="244"/>
      <c r="AE20" s="244"/>
      <c r="AF20" s="244"/>
    </row>
    <row r="21" spans="2:34" ht="12.75" customHeight="1" x14ac:dyDescent="0.2">
      <c r="B21" s="478"/>
      <c r="C21" s="388"/>
      <c r="D21" s="388"/>
      <c r="E21" s="388"/>
      <c r="F21" s="388"/>
      <c r="G21" s="388"/>
      <c r="H21" s="388"/>
      <c r="I21" s="479"/>
      <c r="P21" s="478"/>
      <c r="Q21" s="388"/>
      <c r="R21" s="388"/>
      <c r="S21" s="388"/>
      <c r="T21" s="388"/>
      <c r="U21" s="388"/>
      <c r="V21" s="388"/>
      <c r="W21" s="479"/>
      <c r="AC21" s="244"/>
      <c r="AD21" s="244"/>
      <c r="AE21" s="244"/>
      <c r="AF21" s="244"/>
    </row>
    <row r="22" spans="2:34" ht="12.75" customHeight="1" x14ac:dyDescent="0.2">
      <c r="B22" s="478"/>
      <c r="C22" s="388"/>
      <c r="D22" s="388"/>
      <c r="E22" s="388"/>
      <c r="F22" s="388"/>
      <c r="G22" s="388"/>
      <c r="H22" s="388"/>
      <c r="I22" s="479"/>
      <c r="P22" s="478"/>
      <c r="Q22" s="388"/>
      <c r="R22" s="388"/>
      <c r="S22" s="388"/>
      <c r="T22" s="388"/>
      <c r="U22" s="388"/>
      <c r="V22" s="388"/>
      <c r="W22" s="479"/>
      <c r="AC22" s="244"/>
      <c r="AD22" s="244"/>
      <c r="AE22" s="244"/>
      <c r="AF22" s="244"/>
    </row>
    <row r="23" spans="2:34" ht="12.75" customHeight="1" x14ac:dyDescent="0.2">
      <c r="B23" s="478"/>
      <c r="C23" s="388"/>
      <c r="D23" s="388"/>
      <c r="E23" s="388"/>
      <c r="F23" s="388"/>
      <c r="G23" s="388"/>
      <c r="H23" s="388"/>
      <c r="I23" s="479"/>
      <c r="P23" s="478"/>
      <c r="Q23" s="388"/>
      <c r="R23" s="388"/>
      <c r="S23" s="388"/>
      <c r="T23" s="388"/>
      <c r="U23" s="388"/>
      <c r="V23" s="388"/>
      <c r="W23" s="479"/>
      <c r="AC23" s="244"/>
      <c r="AD23" s="244"/>
      <c r="AE23" s="244"/>
      <c r="AF23" s="244"/>
    </row>
    <row r="24" spans="2:34" ht="54.4" customHeight="1" x14ac:dyDescent="0.2">
      <c r="B24" s="478"/>
      <c r="C24" s="388"/>
      <c r="D24" s="388"/>
      <c r="E24" s="388"/>
      <c r="F24" s="388"/>
      <c r="G24" s="388"/>
      <c r="H24" s="388"/>
      <c r="I24" s="479"/>
      <c r="P24" s="480"/>
      <c r="Q24" s="481"/>
      <c r="R24" s="481"/>
      <c r="S24" s="481"/>
      <c r="T24" s="481"/>
      <c r="U24" s="481"/>
      <c r="V24" s="481"/>
      <c r="W24" s="482"/>
      <c r="AC24" s="244"/>
      <c r="AD24" s="244"/>
      <c r="AE24" s="244"/>
      <c r="AF24" s="244"/>
    </row>
    <row r="25" spans="2:34" ht="43.15" customHeight="1" x14ac:dyDescent="0.2">
      <c r="B25" s="480"/>
      <c r="C25" s="481"/>
      <c r="D25" s="481"/>
      <c r="E25" s="481"/>
      <c r="F25" s="481"/>
      <c r="G25" s="481"/>
      <c r="H25" s="481"/>
      <c r="I25" s="482"/>
      <c r="AC25" s="244"/>
      <c r="AD25" s="244"/>
      <c r="AE25" s="244"/>
      <c r="AF25" s="244"/>
    </row>
    <row r="26" spans="2:34" ht="17.25" customHeight="1" x14ac:dyDescent="0.2">
      <c r="B26" s="60"/>
      <c r="C26" s="41"/>
      <c r="D26" s="41"/>
      <c r="E26" s="41"/>
      <c r="F26" s="41"/>
      <c r="G26" s="41"/>
      <c r="H26" s="41"/>
      <c r="P26" s="29" t="s">
        <v>249</v>
      </c>
    </row>
    <row r="27" spans="2:34" ht="55.5" customHeight="1" x14ac:dyDescent="0.2">
      <c r="B27" s="48" t="s">
        <v>229</v>
      </c>
      <c r="P27" s="472" t="s">
        <v>250</v>
      </c>
      <c r="Q27" s="473"/>
      <c r="R27" s="473"/>
      <c r="S27" s="473"/>
      <c r="T27" s="473"/>
      <c r="U27" s="473"/>
      <c r="V27" s="473"/>
      <c r="W27" s="474"/>
      <c r="AC27" s="244"/>
      <c r="AD27" s="244"/>
      <c r="AE27" s="244"/>
      <c r="AF27" s="244"/>
    </row>
    <row r="28" spans="2:34" ht="115.5" customHeight="1" x14ac:dyDescent="0.2">
      <c r="B28" s="484"/>
      <c r="C28" s="492"/>
      <c r="D28" s="492"/>
      <c r="E28" s="492"/>
      <c r="F28" s="492"/>
      <c r="G28" s="492"/>
      <c r="H28" s="492"/>
      <c r="I28" s="492"/>
      <c r="P28" s="466"/>
      <c r="Q28" s="467"/>
      <c r="R28" s="467"/>
      <c r="S28" s="467"/>
      <c r="T28" s="467"/>
      <c r="U28" s="467"/>
      <c r="V28" s="467"/>
      <c r="W28" s="468"/>
      <c r="AC28" s="244"/>
      <c r="AD28" s="244"/>
      <c r="AE28" s="244"/>
      <c r="AF28" s="244"/>
    </row>
    <row r="29" spans="2:34" ht="17.25" customHeight="1" x14ac:dyDescent="0.2">
      <c r="B29" s="60"/>
      <c r="C29" s="41"/>
      <c r="D29" s="41"/>
      <c r="E29" s="41"/>
      <c r="F29" s="41"/>
      <c r="G29" s="41"/>
      <c r="H29" s="41"/>
    </row>
    <row r="30" spans="2:34" ht="27.75" customHeight="1" x14ac:dyDescent="0.2">
      <c r="B30" s="448" t="s">
        <v>240</v>
      </c>
      <c r="C30" s="448"/>
      <c r="D30" s="448" t="s">
        <v>241</v>
      </c>
      <c r="E30" s="448"/>
      <c r="G30" s="352" t="s">
        <v>110</v>
      </c>
      <c r="H30" s="352"/>
      <c r="I30" s="352"/>
    </row>
    <row r="31" spans="2:34" ht="19.5" customHeight="1" x14ac:dyDescent="0.2">
      <c r="B31" s="449"/>
      <c r="C31" s="450"/>
      <c r="D31" s="491"/>
      <c r="E31" s="491"/>
      <c r="G31" s="484" t="str">
        <f>E15</f>
        <v>     </v>
      </c>
      <c r="H31" s="484"/>
      <c r="I31" s="484"/>
    </row>
    <row r="32" spans="2:34" ht="12.75" customHeight="1" x14ac:dyDescent="0.2"/>
    <row r="33" spans="1:43" ht="27.75" customHeight="1" x14ac:dyDescent="0.2">
      <c r="B33" s="448" t="s">
        <v>50</v>
      </c>
      <c r="C33" s="448"/>
      <c r="D33" s="448" t="s">
        <v>51</v>
      </c>
      <c r="E33" s="448"/>
      <c r="G33" s="485" t="s">
        <v>258</v>
      </c>
      <c r="H33" s="486"/>
      <c r="I33" s="489"/>
    </row>
    <row r="34" spans="1:43" ht="19.5" customHeight="1" x14ac:dyDescent="0.2">
      <c r="B34" s="449"/>
      <c r="C34" s="450"/>
      <c r="D34" s="483"/>
      <c r="E34" s="483"/>
      <c r="G34" s="487"/>
      <c r="H34" s="488"/>
      <c r="I34" s="490"/>
      <c r="P34" s="61"/>
      <c r="Q34" s="61"/>
      <c r="R34" s="61"/>
    </row>
    <row r="35" spans="1:43" ht="12.75" customHeight="1" x14ac:dyDescent="0.2">
      <c r="F35" s="44"/>
    </row>
    <row r="36" spans="1:43" ht="27.75" customHeight="1" x14ac:dyDescent="0.2">
      <c r="B36" s="448" t="s">
        <v>242</v>
      </c>
      <c r="C36" s="448"/>
      <c r="D36" s="448" t="s">
        <v>243</v>
      </c>
      <c r="E36" s="448"/>
      <c r="G36" s="448" t="s">
        <v>308</v>
      </c>
      <c r="H36" s="448"/>
    </row>
    <row r="37" spans="1:43" ht="19.5" customHeight="1" x14ac:dyDescent="0.2">
      <c r="B37" s="449"/>
      <c r="C37" s="450"/>
      <c r="D37" s="449"/>
      <c r="E37" s="450"/>
      <c r="G37" s="449"/>
      <c r="H37" s="450"/>
      <c r="P37" s="61"/>
      <c r="Q37" s="61"/>
      <c r="R37" s="61"/>
    </row>
    <row r="38" spans="1:43" ht="12.75" customHeight="1" x14ac:dyDescent="0.2"/>
    <row r="39" spans="1:43" ht="26.25" hidden="1" customHeight="1" x14ac:dyDescent="0.2">
      <c r="B39" s="354" t="s">
        <v>227</v>
      </c>
      <c r="C39" s="355"/>
      <c r="D39" s="355"/>
      <c r="E39" s="355"/>
      <c r="F39" s="355"/>
      <c r="G39" s="355"/>
      <c r="H39" s="355"/>
      <c r="I39" s="355"/>
      <c r="J39" s="355"/>
      <c r="K39" s="355"/>
      <c r="L39" s="186"/>
      <c r="M39" s="187"/>
      <c r="N39" s="187"/>
    </row>
    <row r="40" spans="1:43" ht="26.25" hidden="1" customHeight="1" x14ac:dyDescent="0.2">
      <c r="B40" s="541" t="s">
        <v>198</v>
      </c>
      <c r="C40" s="542"/>
      <c r="D40" s="542"/>
      <c r="E40" s="542"/>
      <c r="F40" s="542"/>
      <c r="G40" s="542"/>
      <c r="H40" s="542"/>
      <c r="I40" s="542"/>
      <c r="J40" s="542"/>
      <c r="K40" s="542"/>
      <c r="L40" s="188"/>
      <c r="M40" s="189"/>
      <c r="N40" s="189"/>
    </row>
    <row r="41" spans="1:43" ht="12.75" hidden="1" customHeight="1" x14ac:dyDescent="0.2">
      <c r="B41" s="38"/>
      <c r="C41" s="38"/>
      <c r="D41" s="38"/>
      <c r="E41" s="38"/>
      <c r="F41" s="38"/>
      <c r="G41" s="38"/>
      <c r="H41" s="38"/>
      <c r="I41" s="38"/>
      <c r="J41" s="38"/>
      <c r="K41" s="78"/>
    </row>
    <row r="42" spans="1:43" ht="27.75" hidden="1" customHeight="1" x14ac:dyDescent="0.2">
      <c r="B42" s="543" t="s">
        <v>228</v>
      </c>
      <c r="C42" s="544"/>
      <c r="D42" s="544"/>
      <c r="E42" s="544"/>
      <c r="F42" s="544"/>
      <c r="G42" s="544"/>
      <c r="H42" s="544"/>
      <c r="I42" s="544"/>
      <c r="J42" s="544"/>
      <c r="K42" s="544"/>
      <c r="L42" s="216"/>
      <c r="M42" s="217"/>
      <c r="N42" s="217"/>
    </row>
    <row r="43" spans="1:43" ht="25.5" hidden="1" customHeight="1" x14ac:dyDescent="0.2">
      <c r="B43" s="541" t="s">
        <v>303</v>
      </c>
      <c r="C43" s="542"/>
      <c r="D43" s="542"/>
      <c r="E43" s="542"/>
      <c r="F43" s="542"/>
      <c r="G43" s="542"/>
      <c r="H43" s="542"/>
      <c r="I43" s="542"/>
      <c r="J43" s="542"/>
      <c r="K43" s="542"/>
      <c r="L43" s="218"/>
      <c r="M43" s="219"/>
      <c r="N43" s="219"/>
      <c r="P43" s="214"/>
      <c r="Q43" s="214"/>
      <c r="R43" s="214"/>
      <c r="V43" s="44"/>
    </row>
    <row r="44" spans="1:43" ht="12.75" customHeight="1" x14ac:dyDescent="0.2">
      <c r="B44" s="220"/>
      <c r="C44" s="220"/>
      <c r="D44" s="221"/>
      <c r="E44" s="221"/>
      <c r="F44" s="221"/>
      <c r="L44" s="32"/>
      <c r="M44" s="32"/>
      <c r="N44" s="32"/>
    </row>
    <row r="45" spans="1:43" ht="18" x14ac:dyDescent="0.2">
      <c r="B45" s="371" t="s">
        <v>213</v>
      </c>
      <c r="C45" s="371"/>
      <c r="D45" s="371"/>
      <c r="E45" s="371"/>
      <c r="F45" s="371"/>
      <c r="I45" s="44"/>
      <c r="M45" s="32"/>
      <c r="N45" s="32"/>
      <c r="P45" s="493" t="s">
        <v>52</v>
      </c>
      <c r="Q45" s="493"/>
      <c r="X45" s="222"/>
      <c r="Y45" s="33"/>
      <c r="Z45" s="33"/>
    </row>
    <row r="46" spans="1:43" x14ac:dyDescent="0.2">
      <c r="B46" s="453"/>
      <c r="C46" s="453"/>
      <c r="D46" s="453"/>
      <c r="E46" s="453"/>
      <c r="F46" s="453"/>
      <c r="G46" s="58"/>
      <c r="I46" s="223" t="s">
        <v>172</v>
      </c>
      <c r="P46" s="453"/>
      <c r="Q46" s="453"/>
      <c r="R46" s="453"/>
      <c r="S46" s="453"/>
      <c r="T46" s="453"/>
    </row>
    <row r="47" spans="1:43" ht="51" customHeight="1" x14ac:dyDescent="0.2">
      <c r="B47" s="263" t="s">
        <v>216</v>
      </c>
      <c r="C47" s="392" t="s">
        <v>214</v>
      </c>
      <c r="D47" s="392"/>
      <c r="E47" s="392"/>
      <c r="F47" s="393" t="s">
        <v>409</v>
      </c>
      <c r="G47" s="394"/>
      <c r="H47" s="394"/>
      <c r="I47" s="394"/>
      <c r="J47" s="395"/>
      <c r="K47" s="264" t="s">
        <v>402</v>
      </c>
      <c r="L47" s="268" t="s">
        <v>354</v>
      </c>
      <c r="M47" s="265" t="s">
        <v>312</v>
      </c>
      <c r="N47" s="265" t="s">
        <v>313</v>
      </c>
      <c r="P47" s="319" t="s">
        <v>215</v>
      </c>
      <c r="Q47" s="320"/>
      <c r="R47" s="320"/>
      <c r="S47" s="321"/>
      <c r="T47" s="266" t="s">
        <v>353</v>
      </c>
      <c r="U47" s="267" t="s">
        <v>350</v>
      </c>
      <c r="V47" s="266" t="s">
        <v>352</v>
      </c>
      <c r="W47" s="267" t="s">
        <v>351</v>
      </c>
      <c r="X47" s="389" t="s">
        <v>230</v>
      </c>
      <c r="Y47" s="390"/>
    </row>
    <row r="48" spans="1:43" ht="43.5" customHeight="1" x14ac:dyDescent="0.2">
      <c r="A48" s="174" t="b">
        <f t="shared" ref="A48:A73" si="0">INDEX(Självbokning,MATCH($C48,ResOpt,0))</f>
        <v>1</v>
      </c>
      <c r="B48" s="228" t="s">
        <v>100</v>
      </c>
      <c r="C48" s="330" t="s">
        <v>348</v>
      </c>
      <c r="D48" s="331"/>
      <c r="E48" s="332"/>
      <c r="F48" s="346"/>
      <c r="G48" s="347"/>
      <c r="H48" s="347"/>
      <c r="I48" s="347"/>
      <c r="J48" s="348"/>
      <c r="K48" s="262"/>
      <c r="L48" s="272" t="str">
        <f t="shared" ref="L48:L73" si="1">IF(C48="Välj Tjänst","",INDEX(ArvodePer,MATCH(C48,ResOpt,0)))</f>
        <v/>
      </c>
      <c r="M48" s="224"/>
      <c r="N48" s="225"/>
      <c r="P48" s="312"/>
      <c r="Q48" s="313"/>
      <c r="R48" s="313"/>
      <c r="S48" s="314"/>
      <c r="T48" s="273"/>
      <c r="U48" s="274">
        <f>IFERROR(T48*M48,"")</f>
        <v>0</v>
      </c>
      <c r="V48" s="273"/>
      <c r="W48" s="274">
        <f>IFERROR(V48*N48,"")</f>
        <v>0</v>
      </c>
      <c r="X48" s="391">
        <f>IFERROR(U48+W48,"")</f>
        <v>0</v>
      </c>
      <c r="Y48" s="325"/>
      <c r="Z48" s="240"/>
      <c r="AB48" s="242" t="b">
        <f t="shared" ref="AB48:AB73" si="2">AND(AND(LEFT(C48,4)&lt;&gt;"Välj",C48&lt;&gt;""),X48=0)</f>
        <v>0</v>
      </c>
      <c r="AC48" s="242" t="b">
        <f>IF(M48=0,FALSE(),T48=0)</f>
        <v>0</v>
      </c>
      <c r="AD48" s="242" t="b">
        <f>IF(N48=0,FALSE(),V48=0)</f>
        <v>0</v>
      </c>
      <c r="AH48" s="243" t="b">
        <f>OR(AA48:AG48)</f>
        <v>0</v>
      </c>
      <c r="AJ48" s="229"/>
      <c r="AK48" s="229"/>
      <c r="AL48" s="229"/>
      <c r="AM48" s="229"/>
      <c r="AN48" s="229"/>
      <c r="AO48" s="229"/>
      <c r="AP48" s="229"/>
      <c r="AQ48" s="229"/>
    </row>
    <row r="49" spans="1:34" ht="42.75" customHeight="1" x14ac:dyDescent="0.2">
      <c r="A49" s="174" t="b">
        <f t="shared" si="0"/>
        <v>1</v>
      </c>
      <c r="B49" s="228" t="s">
        <v>101</v>
      </c>
      <c r="C49" s="330" t="s">
        <v>348</v>
      </c>
      <c r="D49" s="331"/>
      <c r="E49" s="332"/>
      <c r="F49" s="346"/>
      <c r="G49" s="347"/>
      <c r="H49" s="347"/>
      <c r="I49" s="347"/>
      <c r="J49" s="348"/>
      <c r="K49" s="262"/>
      <c r="L49" s="272" t="str">
        <f t="shared" si="1"/>
        <v/>
      </c>
      <c r="M49" s="224"/>
      <c r="N49" s="225"/>
      <c r="P49" s="312"/>
      <c r="Q49" s="313"/>
      <c r="R49" s="313"/>
      <c r="S49" s="314"/>
      <c r="T49" s="273"/>
      <c r="U49" s="274">
        <f t="shared" ref="U49:U73" si="3">IFERROR(T49*M49,"")</f>
        <v>0</v>
      </c>
      <c r="V49" s="273"/>
      <c r="W49" s="274">
        <f t="shared" ref="W49:W73" si="4">IFERROR(V49*N49,"")</f>
        <v>0</v>
      </c>
      <c r="X49" s="391">
        <f t="shared" ref="X49:X73" si="5">IFERROR(U49+W49,"")</f>
        <v>0</v>
      </c>
      <c r="Y49" s="325"/>
      <c r="AB49" s="242" t="b">
        <f t="shared" si="2"/>
        <v>0</v>
      </c>
      <c r="AC49" s="242" t="b">
        <f t="shared" ref="AC49:AC73" si="6">IF(M49=0,FALSE(),T49=0)</f>
        <v>0</v>
      </c>
      <c r="AD49" s="242" t="b">
        <f t="shared" ref="AD49:AD73" si="7">IF(N49=0,FALSE(),V49=0)</f>
        <v>0</v>
      </c>
      <c r="AH49" s="243" t="b">
        <f t="shared" ref="AH49:AH66" si="8">OR(AA49:AG49)</f>
        <v>0</v>
      </c>
    </row>
    <row r="50" spans="1:34" ht="42.75" customHeight="1" x14ac:dyDescent="0.2">
      <c r="A50" s="174" t="b">
        <f t="shared" si="0"/>
        <v>1</v>
      </c>
      <c r="B50" s="228" t="s">
        <v>102</v>
      </c>
      <c r="C50" s="330" t="s">
        <v>348</v>
      </c>
      <c r="D50" s="331"/>
      <c r="E50" s="332"/>
      <c r="F50" s="346"/>
      <c r="G50" s="347"/>
      <c r="H50" s="347"/>
      <c r="I50" s="347"/>
      <c r="J50" s="348"/>
      <c r="K50" s="262"/>
      <c r="L50" s="272" t="str">
        <f t="shared" si="1"/>
        <v/>
      </c>
      <c r="M50" s="224"/>
      <c r="N50" s="225"/>
      <c r="P50" s="312"/>
      <c r="Q50" s="313"/>
      <c r="R50" s="313"/>
      <c r="S50" s="314"/>
      <c r="T50" s="273"/>
      <c r="U50" s="274">
        <f t="shared" si="3"/>
        <v>0</v>
      </c>
      <c r="V50" s="273"/>
      <c r="W50" s="274">
        <f t="shared" si="4"/>
        <v>0</v>
      </c>
      <c r="X50" s="391">
        <f t="shared" si="5"/>
        <v>0</v>
      </c>
      <c r="Y50" s="325"/>
      <c r="AB50" s="242" t="b">
        <f t="shared" si="2"/>
        <v>0</v>
      </c>
      <c r="AC50" s="242" t="b">
        <f t="shared" si="6"/>
        <v>0</v>
      </c>
      <c r="AD50" s="242" t="b">
        <f t="shared" si="7"/>
        <v>0</v>
      </c>
      <c r="AH50" s="243" t="b">
        <f t="shared" si="8"/>
        <v>0</v>
      </c>
    </row>
    <row r="51" spans="1:34" ht="42.75" customHeight="1" x14ac:dyDescent="0.2">
      <c r="A51" s="174" t="b">
        <f t="shared" si="0"/>
        <v>1</v>
      </c>
      <c r="B51" s="228" t="s">
        <v>103</v>
      </c>
      <c r="C51" s="330" t="s">
        <v>348</v>
      </c>
      <c r="D51" s="331"/>
      <c r="E51" s="332"/>
      <c r="F51" s="346"/>
      <c r="G51" s="347"/>
      <c r="H51" s="347"/>
      <c r="I51" s="347"/>
      <c r="J51" s="348"/>
      <c r="K51" s="262"/>
      <c r="L51" s="272" t="str">
        <f t="shared" si="1"/>
        <v/>
      </c>
      <c r="M51" s="224"/>
      <c r="N51" s="225"/>
      <c r="P51" s="312"/>
      <c r="Q51" s="313"/>
      <c r="R51" s="313"/>
      <c r="S51" s="314"/>
      <c r="T51" s="273"/>
      <c r="U51" s="274">
        <f t="shared" si="3"/>
        <v>0</v>
      </c>
      <c r="V51" s="273"/>
      <c r="W51" s="274">
        <f t="shared" si="4"/>
        <v>0</v>
      </c>
      <c r="X51" s="391">
        <f t="shared" si="5"/>
        <v>0</v>
      </c>
      <c r="Y51" s="325"/>
      <c r="AB51" s="242" t="b">
        <f t="shared" si="2"/>
        <v>0</v>
      </c>
      <c r="AC51" s="242" t="b">
        <f t="shared" si="6"/>
        <v>0</v>
      </c>
      <c r="AD51" s="242" t="b">
        <f t="shared" si="7"/>
        <v>0</v>
      </c>
      <c r="AH51" s="243" t="b">
        <f t="shared" si="8"/>
        <v>0</v>
      </c>
    </row>
    <row r="52" spans="1:34" ht="42.75" customHeight="1" x14ac:dyDescent="0.2">
      <c r="A52" s="174" t="b">
        <f t="shared" si="0"/>
        <v>1</v>
      </c>
      <c r="B52" s="228" t="s">
        <v>104</v>
      </c>
      <c r="C52" s="330" t="s">
        <v>348</v>
      </c>
      <c r="D52" s="331"/>
      <c r="E52" s="332"/>
      <c r="F52" s="346"/>
      <c r="G52" s="347"/>
      <c r="H52" s="347"/>
      <c r="I52" s="347"/>
      <c r="J52" s="348"/>
      <c r="K52" s="262"/>
      <c r="L52" s="272" t="str">
        <f t="shared" si="1"/>
        <v/>
      </c>
      <c r="M52" s="224"/>
      <c r="N52" s="225"/>
      <c r="P52" s="312"/>
      <c r="Q52" s="313"/>
      <c r="R52" s="313"/>
      <c r="S52" s="314"/>
      <c r="T52" s="273"/>
      <c r="U52" s="274">
        <f t="shared" si="3"/>
        <v>0</v>
      </c>
      <c r="V52" s="273"/>
      <c r="W52" s="274">
        <f t="shared" si="4"/>
        <v>0</v>
      </c>
      <c r="X52" s="391">
        <f t="shared" si="5"/>
        <v>0</v>
      </c>
      <c r="Y52" s="325"/>
      <c r="AB52" s="242" t="b">
        <f t="shared" si="2"/>
        <v>0</v>
      </c>
      <c r="AC52" s="242" t="b">
        <f t="shared" si="6"/>
        <v>0</v>
      </c>
      <c r="AD52" s="242" t="b">
        <f t="shared" si="7"/>
        <v>0</v>
      </c>
      <c r="AH52" s="243" t="b">
        <f t="shared" si="8"/>
        <v>0</v>
      </c>
    </row>
    <row r="53" spans="1:34" ht="42.75" customHeight="1" x14ac:dyDescent="0.2">
      <c r="A53" s="174" t="b">
        <f t="shared" si="0"/>
        <v>1</v>
      </c>
      <c r="B53" s="228" t="s">
        <v>106</v>
      </c>
      <c r="C53" s="330" t="s">
        <v>348</v>
      </c>
      <c r="D53" s="331"/>
      <c r="E53" s="332"/>
      <c r="F53" s="346"/>
      <c r="G53" s="347"/>
      <c r="H53" s="347"/>
      <c r="I53" s="347"/>
      <c r="J53" s="348"/>
      <c r="K53" s="262"/>
      <c r="L53" s="272" t="str">
        <f t="shared" si="1"/>
        <v/>
      </c>
      <c r="M53" s="224"/>
      <c r="N53" s="225"/>
      <c r="P53" s="312"/>
      <c r="Q53" s="313"/>
      <c r="R53" s="313"/>
      <c r="S53" s="314"/>
      <c r="T53" s="273"/>
      <c r="U53" s="274">
        <f t="shared" si="3"/>
        <v>0</v>
      </c>
      <c r="V53" s="273"/>
      <c r="W53" s="274">
        <f t="shared" si="4"/>
        <v>0</v>
      </c>
      <c r="X53" s="391">
        <f t="shared" si="5"/>
        <v>0</v>
      </c>
      <c r="Y53" s="325"/>
      <c r="AB53" s="242" t="b">
        <f t="shared" si="2"/>
        <v>0</v>
      </c>
      <c r="AC53" s="242" t="b">
        <f t="shared" si="6"/>
        <v>0</v>
      </c>
      <c r="AD53" s="242" t="b">
        <f t="shared" si="7"/>
        <v>0</v>
      </c>
      <c r="AH53" s="243" t="b">
        <f t="shared" si="8"/>
        <v>0</v>
      </c>
    </row>
    <row r="54" spans="1:34" ht="42.75" customHeight="1" x14ac:dyDescent="0.2">
      <c r="A54" s="174" t="b">
        <f t="shared" si="0"/>
        <v>1</v>
      </c>
      <c r="B54" s="228" t="s">
        <v>105</v>
      </c>
      <c r="C54" s="330" t="s">
        <v>348</v>
      </c>
      <c r="D54" s="331"/>
      <c r="E54" s="332"/>
      <c r="F54" s="346"/>
      <c r="G54" s="347"/>
      <c r="H54" s="347"/>
      <c r="I54" s="347"/>
      <c r="J54" s="348"/>
      <c r="K54" s="262"/>
      <c r="L54" s="272" t="str">
        <f t="shared" si="1"/>
        <v/>
      </c>
      <c r="M54" s="224"/>
      <c r="N54" s="225"/>
      <c r="P54" s="312"/>
      <c r="Q54" s="313"/>
      <c r="R54" s="313"/>
      <c r="S54" s="314"/>
      <c r="T54" s="273"/>
      <c r="U54" s="274">
        <f t="shared" si="3"/>
        <v>0</v>
      </c>
      <c r="V54" s="273"/>
      <c r="W54" s="274">
        <f t="shared" si="4"/>
        <v>0</v>
      </c>
      <c r="X54" s="391">
        <f t="shared" si="5"/>
        <v>0</v>
      </c>
      <c r="Y54" s="325"/>
      <c r="AB54" s="242" t="b">
        <f t="shared" si="2"/>
        <v>0</v>
      </c>
      <c r="AC54" s="242" t="b">
        <f t="shared" si="6"/>
        <v>0</v>
      </c>
      <c r="AD54" s="242" t="b">
        <f t="shared" si="7"/>
        <v>0</v>
      </c>
      <c r="AH54" s="243" t="b">
        <f t="shared" si="8"/>
        <v>0</v>
      </c>
    </row>
    <row r="55" spans="1:34" ht="42.75" customHeight="1" x14ac:dyDescent="0.2">
      <c r="A55" s="174" t="b">
        <f t="shared" si="0"/>
        <v>1</v>
      </c>
      <c r="B55" s="228" t="s">
        <v>107</v>
      </c>
      <c r="C55" s="330" t="s">
        <v>348</v>
      </c>
      <c r="D55" s="331"/>
      <c r="E55" s="332"/>
      <c r="F55" s="346"/>
      <c r="G55" s="347"/>
      <c r="H55" s="347"/>
      <c r="I55" s="347"/>
      <c r="J55" s="348"/>
      <c r="K55" s="262"/>
      <c r="L55" s="272" t="str">
        <f t="shared" si="1"/>
        <v/>
      </c>
      <c r="M55" s="224"/>
      <c r="N55" s="225"/>
      <c r="P55" s="312"/>
      <c r="Q55" s="313"/>
      <c r="R55" s="313"/>
      <c r="S55" s="314"/>
      <c r="T55" s="273"/>
      <c r="U55" s="274">
        <f t="shared" si="3"/>
        <v>0</v>
      </c>
      <c r="V55" s="273"/>
      <c r="W55" s="274">
        <f t="shared" si="4"/>
        <v>0</v>
      </c>
      <c r="X55" s="391">
        <f t="shared" si="5"/>
        <v>0</v>
      </c>
      <c r="Y55" s="325"/>
      <c r="AB55" s="242" t="b">
        <f t="shared" si="2"/>
        <v>0</v>
      </c>
      <c r="AC55" s="242" t="b">
        <f t="shared" si="6"/>
        <v>0</v>
      </c>
      <c r="AD55" s="242" t="b">
        <f t="shared" si="7"/>
        <v>0</v>
      </c>
      <c r="AH55" s="243" t="b">
        <f t="shared" si="8"/>
        <v>0</v>
      </c>
    </row>
    <row r="56" spans="1:34" ht="42.75" customHeight="1" x14ac:dyDescent="0.2">
      <c r="A56" s="174" t="b">
        <f t="shared" si="0"/>
        <v>1</v>
      </c>
      <c r="B56" s="228" t="s">
        <v>108</v>
      </c>
      <c r="C56" s="330" t="s">
        <v>348</v>
      </c>
      <c r="D56" s="331"/>
      <c r="E56" s="332"/>
      <c r="F56" s="346"/>
      <c r="G56" s="347"/>
      <c r="H56" s="347"/>
      <c r="I56" s="347"/>
      <c r="J56" s="348"/>
      <c r="K56" s="262"/>
      <c r="L56" s="272" t="str">
        <f t="shared" si="1"/>
        <v/>
      </c>
      <c r="M56" s="224"/>
      <c r="N56" s="225"/>
      <c r="P56" s="312"/>
      <c r="Q56" s="313"/>
      <c r="R56" s="313"/>
      <c r="S56" s="314"/>
      <c r="T56" s="273"/>
      <c r="U56" s="274">
        <f t="shared" si="3"/>
        <v>0</v>
      </c>
      <c r="V56" s="273"/>
      <c r="W56" s="274">
        <f t="shared" si="4"/>
        <v>0</v>
      </c>
      <c r="X56" s="391">
        <f t="shared" si="5"/>
        <v>0</v>
      </c>
      <c r="Y56" s="325"/>
      <c r="AB56" s="242" t="b">
        <f t="shared" si="2"/>
        <v>0</v>
      </c>
      <c r="AC56" s="242" t="b">
        <f t="shared" si="6"/>
        <v>0</v>
      </c>
      <c r="AD56" s="242" t="b">
        <f t="shared" si="7"/>
        <v>0</v>
      </c>
      <c r="AH56" s="243" t="b">
        <f t="shared" si="8"/>
        <v>0</v>
      </c>
    </row>
    <row r="57" spans="1:34" ht="42.75" customHeight="1" x14ac:dyDescent="0.2">
      <c r="A57" s="174" t="b">
        <f t="shared" si="0"/>
        <v>1</v>
      </c>
      <c r="B57" s="228" t="s">
        <v>109</v>
      </c>
      <c r="C57" s="330" t="s">
        <v>348</v>
      </c>
      <c r="D57" s="331"/>
      <c r="E57" s="332"/>
      <c r="F57" s="346"/>
      <c r="G57" s="347"/>
      <c r="H57" s="347"/>
      <c r="I57" s="347"/>
      <c r="J57" s="348"/>
      <c r="K57" s="262"/>
      <c r="L57" s="272" t="str">
        <f t="shared" si="1"/>
        <v/>
      </c>
      <c r="M57" s="224"/>
      <c r="N57" s="225"/>
      <c r="P57" s="312"/>
      <c r="Q57" s="313"/>
      <c r="R57" s="313"/>
      <c r="S57" s="314"/>
      <c r="T57" s="273"/>
      <c r="U57" s="274">
        <f t="shared" si="3"/>
        <v>0</v>
      </c>
      <c r="V57" s="273"/>
      <c r="W57" s="274">
        <f t="shared" si="4"/>
        <v>0</v>
      </c>
      <c r="X57" s="391">
        <f t="shared" si="5"/>
        <v>0</v>
      </c>
      <c r="Y57" s="325"/>
      <c r="AB57" s="242" t="b">
        <f t="shared" si="2"/>
        <v>0</v>
      </c>
      <c r="AC57" s="242" t="b">
        <f t="shared" si="6"/>
        <v>0</v>
      </c>
      <c r="AD57" s="242" t="b">
        <f t="shared" si="7"/>
        <v>0</v>
      </c>
      <c r="AH57" s="243" t="b">
        <f t="shared" si="8"/>
        <v>0</v>
      </c>
    </row>
    <row r="58" spans="1:34" ht="42.75" customHeight="1" x14ac:dyDescent="0.2">
      <c r="A58" s="174" t="b">
        <f t="shared" si="0"/>
        <v>1</v>
      </c>
      <c r="B58" s="228" t="s">
        <v>176</v>
      </c>
      <c r="C58" s="330" t="s">
        <v>348</v>
      </c>
      <c r="D58" s="331"/>
      <c r="E58" s="332"/>
      <c r="F58" s="346"/>
      <c r="G58" s="347"/>
      <c r="H58" s="347"/>
      <c r="I58" s="347"/>
      <c r="J58" s="348"/>
      <c r="K58" s="262"/>
      <c r="L58" s="272" t="str">
        <f t="shared" si="1"/>
        <v/>
      </c>
      <c r="M58" s="224"/>
      <c r="N58" s="225"/>
      <c r="P58" s="312"/>
      <c r="Q58" s="313"/>
      <c r="R58" s="313"/>
      <c r="S58" s="314"/>
      <c r="T58" s="273"/>
      <c r="U58" s="274">
        <f t="shared" si="3"/>
        <v>0</v>
      </c>
      <c r="V58" s="273"/>
      <c r="W58" s="274">
        <f t="shared" si="4"/>
        <v>0</v>
      </c>
      <c r="X58" s="391">
        <f t="shared" si="5"/>
        <v>0</v>
      </c>
      <c r="Y58" s="325"/>
      <c r="AB58" s="242" t="b">
        <f t="shared" si="2"/>
        <v>0</v>
      </c>
      <c r="AC58" s="242" t="b">
        <f t="shared" si="6"/>
        <v>0</v>
      </c>
      <c r="AD58" s="242" t="b">
        <f t="shared" si="7"/>
        <v>0</v>
      </c>
      <c r="AH58" s="243" t="b">
        <f t="shared" si="8"/>
        <v>0</v>
      </c>
    </row>
    <row r="59" spans="1:34" ht="42.75" customHeight="1" x14ac:dyDescent="0.2">
      <c r="A59" s="174" t="b">
        <f t="shared" si="0"/>
        <v>1</v>
      </c>
      <c r="B59" s="228" t="s">
        <v>177</v>
      </c>
      <c r="C59" s="330" t="s">
        <v>348</v>
      </c>
      <c r="D59" s="331"/>
      <c r="E59" s="332"/>
      <c r="F59" s="346"/>
      <c r="G59" s="347"/>
      <c r="H59" s="347"/>
      <c r="I59" s="347"/>
      <c r="J59" s="348"/>
      <c r="K59" s="262"/>
      <c r="L59" s="272" t="str">
        <f t="shared" si="1"/>
        <v/>
      </c>
      <c r="M59" s="224"/>
      <c r="N59" s="225"/>
      <c r="P59" s="312"/>
      <c r="Q59" s="313"/>
      <c r="R59" s="313"/>
      <c r="S59" s="314"/>
      <c r="T59" s="273"/>
      <c r="U59" s="274">
        <f t="shared" si="3"/>
        <v>0</v>
      </c>
      <c r="V59" s="273"/>
      <c r="W59" s="274">
        <f t="shared" si="4"/>
        <v>0</v>
      </c>
      <c r="X59" s="391">
        <f t="shared" si="5"/>
        <v>0</v>
      </c>
      <c r="Y59" s="325"/>
      <c r="AB59" s="242" t="b">
        <f t="shared" si="2"/>
        <v>0</v>
      </c>
      <c r="AC59" s="242" t="b">
        <f t="shared" si="6"/>
        <v>0</v>
      </c>
      <c r="AD59" s="242" t="b">
        <f t="shared" si="7"/>
        <v>0</v>
      </c>
      <c r="AH59" s="243" t="b">
        <f t="shared" si="8"/>
        <v>0</v>
      </c>
    </row>
    <row r="60" spans="1:34" ht="42.75" customHeight="1" x14ac:dyDescent="0.2">
      <c r="A60" s="174" t="b">
        <f t="shared" si="0"/>
        <v>1</v>
      </c>
      <c r="B60" s="228" t="s">
        <v>178</v>
      </c>
      <c r="C60" s="330" t="s">
        <v>348</v>
      </c>
      <c r="D60" s="331"/>
      <c r="E60" s="332"/>
      <c r="F60" s="346"/>
      <c r="G60" s="347"/>
      <c r="H60" s="347"/>
      <c r="I60" s="347"/>
      <c r="J60" s="348"/>
      <c r="K60" s="262"/>
      <c r="L60" s="272" t="str">
        <f t="shared" si="1"/>
        <v/>
      </c>
      <c r="M60" s="224"/>
      <c r="N60" s="225"/>
      <c r="P60" s="312"/>
      <c r="Q60" s="313"/>
      <c r="R60" s="313"/>
      <c r="S60" s="314"/>
      <c r="T60" s="273"/>
      <c r="U60" s="274">
        <f t="shared" si="3"/>
        <v>0</v>
      </c>
      <c r="V60" s="273"/>
      <c r="W60" s="274">
        <f t="shared" si="4"/>
        <v>0</v>
      </c>
      <c r="X60" s="391">
        <f t="shared" si="5"/>
        <v>0</v>
      </c>
      <c r="Y60" s="325"/>
      <c r="AB60" s="242" t="b">
        <f t="shared" si="2"/>
        <v>0</v>
      </c>
      <c r="AC60" s="242" t="b">
        <f t="shared" si="6"/>
        <v>0</v>
      </c>
      <c r="AD60" s="242" t="b">
        <f t="shared" si="7"/>
        <v>0</v>
      </c>
      <c r="AH60" s="243" t="b">
        <f t="shared" si="8"/>
        <v>0</v>
      </c>
    </row>
    <row r="61" spans="1:34" ht="42.75" customHeight="1" x14ac:dyDescent="0.2">
      <c r="A61" s="174" t="b">
        <f t="shared" si="0"/>
        <v>1</v>
      </c>
      <c r="B61" s="228" t="s">
        <v>179</v>
      </c>
      <c r="C61" s="330" t="s">
        <v>348</v>
      </c>
      <c r="D61" s="331"/>
      <c r="E61" s="332"/>
      <c r="F61" s="346"/>
      <c r="G61" s="347"/>
      <c r="H61" s="347"/>
      <c r="I61" s="347"/>
      <c r="J61" s="348"/>
      <c r="K61" s="262"/>
      <c r="L61" s="272" t="str">
        <f t="shared" si="1"/>
        <v/>
      </c>
      <c r="M61" s="224"/>
      <c r="N61" s="225"/>
      <c r="P61" s="312"/>
      <c r="Q61" s="313"/>
      <c r="R61" s="313"/>
      <c r="S61" s="314"/>
      <c r="T61" s="273"/>
      <c r="U61" s="274">
        <f t="shared" si="3"/>
        <v>0</v>
      </c>
      <c r="V61" s="273"/>
      <c r="W61" s="274">
        <f t="shared" si="4"/>
        <v>0</v>
      </c>
      <c r="X61" s="391">
        <f t="shared" si="5"/>
        <v>0</v>
      </c>
      <c r="Y61" s="325"/>
      <c r="AB61" s="242" t="b">
        <f t="shared" si="2"/>
        <v>0</v>
      </c>
      <c r="AC61" s="242" t="b">
        <f t="shared" si="6"/>
        <v>0</v>
      </c>
      <c r="AD61" s="242" t="b">
        <f t="shared" si="7"/>
        <v>0</v>
      </c>
      <c r="AH61" s="243" t="b">
        <f t="shared" si="8"/>
        <v>0</v>
      </c>
    </row>
    <row r="62" spans="1:34" ht="42.75" customHeight="1" x14ac:dyDescent="0.2">
      <c r="A62" s="174" t="b">
        <f t="shared" si="0"/>
        <v>1</v>
      </c>
      <c r="B62" s="228" t="s">
        <v>180</v>
      </c>
      <c r="C62" s="330" t="s">
        <v>348</v>
      </c>
      <c r="D62" s="331"/>
      <c r="E62" s="332"/>
      <c r="F62" s="346"/>
      <c r="G62" s="347"/>
      <c r="H62" s="347"/>
      <c r="I62" s="347"/>
      <c r="J62" s="348"/>
      <c r="K62" s="262"/>
      <c r="L62" s="272" t="str">
        <f t="shared" si="1"/>
        <v/>
      </c>
      <c r="M62" s="224"/>
      <c r="N62" s="225"/>
      <c r="P62" s="312"/>
      <c r="Q62" s="313"/>
      <c r="R62" s="313"/>
      <c r="S62" s="314"/>
      <c r="T62" s="273"/>
      <c r="U62" s="274">
        <f t="shared" si="3"/>
        <v>0</v>
      </c>
      <c r="V62" s="273"/>
      <c r="W62" s="274">
        <f t="shared" si="4"/>
        <v>0</v>
      </c>
      <c r="X62" s="391">
        <f t="shared" si="5"/>
        <v>0</v>
      </c>
      <c r="Y62" s="325"/>
      <c r="AB62" s="242" t="b">
        <f t="shared" si="2"/>
        <v>0</v>
      </c>
      <c r="AC62" s="242" t="b">
        <f t="shared" si="6"/>
        <v>0</v>
      </c>
      <c r="AD62" s="242" t="b">
        <f t="shared" si="7"/>
        <v>0</v>
      </c>
      <c r="AH62" s="243" t="b">
        <f t="shared" si="8"/>
        <v>0</v>
      </c>
    </row>
    <row r="63" spans="1:34" ht="42.75" customHeight="1" x14ac:dyDescent="0.2">
      <c r="A63" s="174" t="b">
        <f t="shared" si="0"/>
        <v>1</v>
      </c>
      <c r="B63" s="228" t="s">
        <v>181</v>
      </c>
      <c r="C63" s="330" t="s">
        <v>348</v>
      </c>
      <c r="D63" s="331"/>
      <c r="E63" s="332"/>
      <c r="F63" s="346"/>
      <c r="G63" s="347"/>
      <c r="H63" s="347"/>
      <c r="I63" s="347"/>
      <c r="J63" s="348"/>
      <c r="K63" s="262"/>
      <c r="L63" s="272" t="str">
        <f t="shared" si="1"/>
        <v/>
      </c>
      <c r="M63" s="224"/>
      <c r="N63" s="225"/>
      <c r="P63" s="312"/>
      <c r="Q63" s="313"/>
      <c r="R63" s="313"/>
      <c r="S63" s="314"/>
      <c r="T63" s="273"/>
      <c r="U63" s="274">
        <f t="shared" si="3"/>
        <v>0</v>
      </c>
      <c r="V63" s="273"/>
      <c r="W63" s="274">
        <f t="shared" si="4"/>
        <v>0</v>
      </c>
      <c r="X63" s="391">
        <f t="shared" si="5"/>
        <v>0</v>
      </c>
      <c r="Y63" s="325"/>
      <c r="AB63" s="242" t="b">
        <f t="shared" si="2"/>
        <v>0</v>
      </c>
      <c r="AC63" s="242" t="b">
        <f t="shared" si="6"/>
        <v>0</v>
      </c>
      <c r="AD63" s="242" t="b">
        <f t="shared" si="7"/>
        <v>0</v>
      </c>
      <c r="AH63" s="243" t="b">
        <f t="shared" si="8"/>
        <v>0</v>
      </c>
    </row>
    <row r="64" spans="1:34" ht="42.75" customHeight="1" x14ac:dyDescent="0.2">
      <c r="A64" s="174" t="b">
        <f t="shared" si="0"/>
        <v>1</v>
      </c>
      <c r="B64" s="228" t="s">
        <v>182</v>
      </c>
      <c r="C64" s="330" t="s">
        <v>348</v>
      </c>
      <c r="D64" s="331"/>
      <c r="E64" s="332"/>
      <c r="F64" s="346"/>
      <c r="G64" s="347"/>
      <c r="H64" s="347"/>
      <c r="I64" s="347"/>
      <c r="J64" s="348"/>
      <c r="K64" s="262"/>
      <c r="L64" s="272" t="str">
        <f t="shared" si="1"/>
        <v/>
      </c>
      <c r="M64" s="224"/>
      <c r="N64" s="225"/>
      <c r="P64" s="312"/>
      <c r="Q64" s="313"/>
      <c r="R64" s="313"/>
      <c r="S64" s="314"/>
      <c r="T64" s="273"/>
      <c r="U64" s="274">
        <f t="shared" si="3"/>
        <v>0</v>
      </c>
      <c r="V64" s="273"/>
      <c r="W64" s="274">
        <f t="shared" si="4"/>
        <v>0</v>
      </c>
      <c r="X64" s="391">
        <f t="shared" si="5"/>
        <v>0</v>
      </c>
      <c r="Y64" s="325"/>
      <c r="AB64" s="242" t="b">
        <f t="shared" si="2"/>
        <v>0</v>
      </c>
      <c r="AC64" s="242" t="b">
        <f t="shared" si="6"/>
        <v>0</v>
      </c>
      <c r="AD64" s="242" t="b">
        <f t="shared" si="7"/>
        <v>0</v>
      </c>
      <c r="AH64" s="243" t="b">
        <f t="shared" si="8"/>
        <v>0</v>
      </c>
    </row>
    <row r="65" spans="1:34" ht="42.75" customHeight="1" x14ac:dyDescent="0.2">
      <c r="A65" s="174" t="b">
        <f t="shared" si="0"/>
        <v>1</v>
      </c>
      <c r="B65" s="228" t="s">
        <v>183</v>
      </c>
      <c r="C65" s="330" t="s">
        <v>348</v>
      </c>
      <c r="D65" s="331"/>
      <c r="E65" s="332"/>
      <c r="F65" s="346"/>
      <c r="G65" s="347"/>
      <c r="H65" s="347"/>
      <c r="I65" s="347"/>
      <c r="J65" s="348"/>
      <c r="K65" s="262"/>
      <c r="L65" s="272" t="str">
        <f t="shared" si="1"/>
        <v/>
      </c>
      <c r="M65" s="224"/>
      <c r="N65" s="225"/>
      <c r="P65" s="312"/>
      <c r="Q65" s="313"/>
      <c r="R65" s="313"/>
      <c r="S65" s="314"/>
      <c r="T65" s="273"/>
      <c r="U65" s="274">
        <f t="shared" si="3"/>
        <v>0</v>
      </c>
      <c r="V65" s="273"/>
      <c r="W65" s="274">
        <f t="shared" si="4"/>
        <v>0</v>
      </c>
      <c r="X65" s="391">
        <f t="shared" si="5"/>
        <v>0</v>
      </c>
      <c r="Y65" s="325"/>
      <c r="AB65" s="242" t="b">
        <f t="shared" si="2"/>
        <v>0</v>
      </c>
      <c r="AC65" s="242" t="b">
        <f t="shared" si="6"/>
        <v>0</v>
      </c>
      <c r="AD65" s="242" t="b">
        <f t="shared" si="7"/>
        <v>0</v>
      </c>
      <c r="AH65" s="243" t="b">
        <f t="shared" si="8"/>
        <v>0</v>
      </c>
    </row>
    <row r="66" spans="1:34" ht="42.75" customHeight="1" x14ac:dyDescent="0.2">
      <c r="A66" s="174" t="b">
        <f t="shared" si="0"/>
        <v>1</v>
      </c>
      <c r="B66" s="228" t="s">
        <v>184</v>
      </c>
      <c r="C66" s="330" t="s">
        <v>348</v>
      </c>
      <c r="D66" s="331"/>
      <c r="E66" s="332"/>
      <c r="F66" s="346"/>
      <c r="G66" s="347"/>
      <c r="H66" s="347"/>
      <c r="I66" s="347"/>
      <c r="J66" s="348"/>
      <c r="K66" s="262"/>
      <c r="L66" s="272" t="str">
        <f t="shared" si="1"/>
        <v/>
      </c>
      <c r="M66" s="224"/>
      <c r="N66" s="225"/>
      <c r="P66" s="312"/>
      <c r="Q66" s="313"/>
      <c r="R66" s="313"/>
      <c r="S66" s="314"/>
      <c r="T66" s="273"/>
      <c r="U66" s="274">
        <f t="shared" si="3"/>
        <v>0</v>
      </c>
      <c r="V66" s="273"/>
      <c r="W66" s="274">
        <f t="shared" si="4"/>
        <v>0</v>
      </c>
      <c r="X66" s="391">
        <f t="shared" si="5"/>
        <v>0</v>
      </c>
      <c r="Y66" s="325"/>
      <c r="AB66" s="242" t="b">
        <f t="shared" si="2"/>
        <v>0</v>
      </c>
      <c r="AC66" s="242" t="b">
        <f t="shared" si="6"/>
        <v>0</v>
      </c>
      <c r="AD66" s="242" t="b">
        <f t="shared" si="7"/>
        <v>0</v>
      </c>
      <c r="AH66" s="243" t="b">
        <f t="shared" si="8"/>
        <v>0</v>
      </c>
    </row>
    <row r="67" spans="1:34" ht="42.75" customHeight="1" x14ac:dyDescent="0.2">
      <c r="A67" s="174" t="b">
        <f t="shared" si="0"/>
        <v>1</v>
      </c>
      <c r="B67" s="228" t="s">
        <v>116</v>
      </c>
      <c r="C67" s="330" t="s">
        <v>348</v>
      </c>
      <c r="D67" s="331"/>
      <c r="E67" s="332"/>
      <c r="F67" s="346"/>
      <c r="G67" s="347"/>
      <c r="H67" s="347"/>
      <c r="I67" s="347"/>
      <c r="J67" s="348"/>
      <c r="K67" s="262"/>
      <c r="L67" s="272" t="str">
        <f t="shared" si="1"/>
        <v/>
      </c>
      <c r="M67" s="224"/>
      <c r="N67" s="225"/>
      <c r="P67" s="312"/>
      <c r="Q67" s="313"/>
      <c r="R67" s="313"/>
      <c r="S67" s="314"/>
      <c r="T67" s="273"/>
      <c r="U67" s="274">
        <f t="shared" si="3"/>
        <v>0</v>
      </c>
      <c r="V67" s="273"/>
      <c r="W67" s="274">
        <f t="shared" si="4"/>
        <v>0</v>
      </c>
      <c r="X67" s="494">
        <f t="shared" si="5"/>
        <v>0</v>
      </c>
      <c r="Y67" s="329"/>
      <c r="AB67" s="242" t="b">
        <f t="shared" si="2"/>
        <v>0</v>
      </c>
      <c r="AC67" s="242" t="b">
        <f t="shared" si="6"/>
        <v>0</v>
      </c>
      <c r="AD67" s="242" t="b">
        <f t="shared" si="7"/>
        <v>0</v>
      </c>
      <c r="AH67" s="243" t="b">
        <f t="shared" ref="AH67:AH73" si="9">OR(AA67:AG67)</f>
        <v>0</v>
      </c>
    </row>
    <row r="68" spans="1:34" ht="42.75" customHeight="1" x14ac:dyDescent="0.2">
      <c r="A68" s="174" t="b">
        <f t="shared" si="0"/>
        <v>1</v>
      </c>
      <c r="B68" s="228" t="s">
        <v>423</v>
      </c>
      <c r="C68" s="330" t="s">
        <v>348</v>
      </c>
      <c r="D68" s="331"/>
      <c r="E68" s="332"/>
      <c r="F68" s="346"/>
      <c r="G68" s="347"/>
      <c r="H68" s="347"/>
      <c r="I68" s="347"/>
      <c r="J68" s="348"/>
      <c r="K68" s="262"/>
      <c r="L68" s="272" t="str">
        <f t="shared" si="1"/>
        <v/>
      </c>
      <c r="M68" s="224"/>
      <c r="N68" s="225"/>
      <c r="P68" s="312"/>
      <c r="Q68" s="313"/>
      <c r="R68" s="313"/>
      <c r="S68" s="314"/>
      <c r="T68" s="273"/>
      <c r="U68" s="274">
        <f t="shared" si="3"/>
        <v>0</v>
      </c>
      <c r="V68" s="273"/>
      <c r="W68" s="274">
        <f t="shared" si="4"/>
        <v>0</v>
      </c>
      <c r="X68" s="494">
        <f t="shared" si="5"/>
        <v>0</v>
      </c>
      <c r="Y68" s="329"/>
      <c r="AB68" s="242" t="b">
        <f t="shared" si="2"/>
        <v>0</v>
      </c>
      <c r="AC68" s="242" t="b">
        <f t="shared" si="6"/>
        <v>0</v>
      </c>
      <c r="AD68" s="242" t="b">
        <f t="shared" si="7"/>
        <v>0</v>
      </c>
      <c r="AH68" s="243" t="b">
        <f t="shared" si="9"/>
        <v>0</v>
      </c>
    </row>
    <row r="69" spans="1:34" ht="42.75" customHeight="1" x14ac:dyDescent="0.2">
      <c r="A69" s="174" t="b">
        <f t="shared" si="0"/>
        <v>1</v>
      </c>
      <c r="B69" s="228" t="s">
        <v>424</v>
      </c>
      <c r="C69" s="330" t="s">
        <v>348</v>
      </c>
      <c r="D69" s="331"/>
      <c r="E69" s="332"/>
      <c r="F69" s="346"/>
      <c r="G69" s="347"/>
      <c r="H69" s="347"/>
      <c r="I69" s="347"/>
      <c r="J69" s="348"/>
      <c r="K69" s="262"/>
      <c r="L69" s="272" t="str">
        <f t="shared" si="1"/>
        <v/>
      </c>
      <c r="M69" s="224"/>
      <c r="N69" s="225"/>
      <c r="P69" s="312"/>
      <c r="Q69" s="313"/>
      <c r="R69" s="313"/>
      <c r="S69" s="314"/>
      <c r="T69" s="273"/>
      <c r="U69" s="274">
        <f t="shared" si="3"/>
        <v>0</v>
      </c>
      <c r="V69" s="273"/>
      <c r="W69" s="274">
        <f t="shared" si="4"/>
        <v>0</v>
      </c>
      <c r="X69" s="494">
        <f t="shared" si="5"/>
        <v>0</v>
      </c>
      <c r="Y69" s="329"/>
      <c r="AB69" s="242" t="b">
        <f t="shared" si="2"/>
        <v>0</v>
      </c>
      <c r="AC69" s="242" t="b">
        <f t="shared" si="6"/>
        <v>0</v>
      </c>
      <c r="AD69" s="242" t="b">
        <f t="shared" si="7"/>
        <v>0</v>
      </c>
      <c r="AH69" s="243" t="b">
        <f t="shared" si="9"/>
        <v>0</v>
      </c>
    </row>
    <row r="70" spans="1:34" ht="42.75" customHeight="1" x14ac:dyDescent="0.2">
      <c r="A70" s="174" t="b">
        <f t="shared" si="0"/>
        <v>1</v>
      </c>
      <c r="B70" s="228" t="s">
        <v>425</v>
      </c>
      <c r="C70" s="330" t="s">
        <v>348</v>
      </c>
      <c r="D70" s="331"/>
      <c r="E70" s="332"/>
      <c r="F70" s="346"/>
      <c r="G70" s="347"/>
      <c r="H70" s="347"/>
      <c r="I70" s="347"/>
      <c r="J70" s="348"/>
      <c r="K70" s="262"/>
      <c r="L70" s="272" t="str">
        <f t="shared" si="1"/>
        <v/>
      </c>
      <c r="M70" s="224"/>
      <c r="N70" s="225"/>
      <c r="P70" s="312"/>
      <c r="Q70" s="313"/>
      <c r="R70" s="313"/>
      <c r="S70" s="314"/>
      <c r="T70" s="273"/>
      <c r="U70" s="274">
        <f t="shared" si="3"/>
        <v>0</v>
      </c>
      <c r="V70" s="273"/>
      <c r="W70" s="274">
        <f t="shared" si="4"/>
        <v>0</v>
      </c>
      <c r="X70" s="494">
        <f t="shared" si="5"/>
        <v>0</v>
      </c>
      <c r="Y70" s="329"/>
      <c r="AB70" s="242" t="b">
        <f t="shared" si="2"/>
        <v>0</v>
      </c>
      <c r="AC70" s="242" t="b">
        <f t="shared" si="6"/>
        <v>0</v>
      </c>
      <c r="AD70" s="242" t="b">
        <f t="shared" si="7"/>
        <v>0</v>
      </c>
      <c r="AH70" s="243" t="b">
        <f t="shared" si="9"/>
        <v>0</v>
      </c>
    </row>
    <row r="71" spans="1:34" ht="42.75" customHeight="1" x14ac:dyDescent="0.2">
      <c r="A71" s="174" t="b">
        <f t="shared" si="0"/>
        <v>1</v>
      </c>
      <c r="B71" s="228" t="s">
        <v>426</v>
      </c>
      <c r="C71" s="330" t="s">
        <v>348</v>
      </c>
      <c r="D71" s="331"/>
      <c r="E71" s="332"/>
      <c r="F71" s="346"/>
      <c r="G71" s="347"/>
      <c r="H71" s="347"/>
      <c r="I71" s="347"/>
      <c r="J71" s="348"/>
      <c r="K71" s="262"/>
      <c r="L71" s="272" t="str">
        <f t="shared" si="1"/>
        <v/>
      </c>
      <c r="M71" s="224"/>
      <c r="N71" s="225"/>
      <c r="P71" s="312"/>
      <c r="Q71" s="313"/>
      <c r="R71" s="313"/>
      <c r="S71" s="314"/>
      <c r="T71" s="273"/>
      <c r="U71" s="274">
        <f t="shared" si="3"/>
        <v>0</v>
      </c>
      <c r="V71" s="273"/>
      <c r="W71" s="274">
        <f t="shared" si="4"/>
        <v>0</v>
      </c>
      <c r="X71" s="494">
        <f t="shared" si="5"/>
        <v>0</v>
      </c>
      <c r="Y71" s="329"/>
      <c r="AB71" s="242" t="b">
        <f t="shared" si="2"/>
        <v>0</v>
      </c>
      <c r="AC71" s="242" t="b">
        <f t="shared" si="6"/>
        <v>0</v>
      </c>
      <c r="AD71" s="242" t="b">
        <f t="shared" si="7"/>
        <v>0</v>
      </c>
      <c r="AH71" s="243" t="b">
        <f t="shared" si="9"/>
        <v>0</v>
      </c>
    </row>
    <row r="72" spans="1:34" ht="42.75" customHeight="1" x14ac:dyDescent="0.2">
      <c r="A72" s="174" t="b">
        <f t="shared" si="0"/>
        <v>1</v>
      </c>
      <c r="B72" s="228" t="s">
        <v>427</v>
      </c>
      <c r="C72" s="330" t="s">
        <v>348</v>
      </c>
      <c r="D72" s="331"/>
      <c r="E72" s="332"/>
      <c r="F72" s="346"/>
      <c r="G72" s="347"/>
      <c r="H72" s="347"/>
      <c r="I72" s="347"/>
      <c r="J72" s="348"/>
      <c r="K72" s="262"/>
      <c r="L72" s="272" t="str">
        <f t="shared" si="1"/>
        <v/>
      </c>
      <c r="M72" s="224"/>
      <c r="N72" s="225"/>
      <c r="P72" s="312"/>
      <c r="Q72" s="313"/>
      <c r="R72" s="313"/>
      <c r="S72" s="314"/>
      <c r="T72" s="273"/>
      <c r="U72" s="274">
        <f t="shared" si="3"/>
        <v>0</v>
      </c>
      <c r="V72" s="273"/>
      <c r="W72" s="274">
        <f t="shared" si="4"/>
        <v>0</v>
      </c>
      <c r="X72" s="494">
        <f t="shared" si="5"/>
        <v>0</v>
      </c>
      <c r="Y72" s="329"/>
      <c r="AB72" s="242" t="b">
        <f t="shared" si="2"/>
        <v>0</v>
      </c>
      <c r="AC72" s="242" t="b">
        <f t="shared" si="6"/>
        <v>0</v>
      </c>
      <c r="AD72" s="242" t="b">
        <f t="shared" si="7"/>
        <v>0</v>
      </c>
      <c r="AH72" s="243" t="b">
        <f t="shared" si="9"/>
        <v>0</v>
      </c>
    </row>
    <row r="73" spans="1:34" ht="42.75" customHeight="1" x14ac:dyDescent="0.2">
      <c r="A73" s="174" t="b">
        <f t="shared" si="0"/>
        <v>1</v>
      </c>
      <c r="B73" s="228" t="s">
        <v>428</v>
      </c>
      <c r="C73" s="330" t="s">
        <v>348</v>
      </c>
      <c r="D73" s="331"/>
      <c r="E73" s="332"/>
      <c r="F73" s="346"/>
      <c r="G73" s="347"/>
      <c r="H73" s="347"/>
      <c r="I73" s="347"/>
      <c r="J73" s="348"/>
      <c r="K73" s="262"/>
      <c r="L73" s="272" t="str">
        <f t="shared" si="1"/>
        <v/>
      </c>
      <c r="M73" s="224"/>
      <c r="N73" s="225"/>
      <c r="P73" s="312"/>
      <c r="Q73" s="313"/>
      <c r="R73" s="313"/>
      <c r="S73" s="314"/>
      <c r="T73" s="273"/>
      <c r="U73" s="274">
        <f t="shared" si="3"/>
        <v>0</v>
      </c>
      <c r="V73" s="273"/>
      <c r="W73" s="274">
        <f t="shared" si="4"/>
        <v>0</v>
      </c>
      <c r="X73" s="494">
        <f t="shared" si="5"/>
        <v>0</v>
      </c>
      <c r="Y73" s="329"/>
      <c r="AB73" s="242" t="b">
        <f t="shared" si="2"/>
        <v>0</v>
      </c>
      <c r="AC73" s="242" t="b">
        <f t="shared" si="6"/>
        <v>0</v>
      </c>
      <c r="AD73" s="242" t="b">
        <f t="shared" si="7"/>
        <v>0</v>
      </c>
      <c r="AH73" s="243" t="b">
        <f t="shared" si="9"/>
        <v>0</v>
      </c>
    </row>
    <row r="74" spans="1:34" ht="7.5" customHeight="1" x14ac:dyDescent="0.2">
      <c r="C74" s="1"/>
      <c r="H74" s="25"/>
      <c r="P74" s="214"/>
      <c r="Q74" s="214"/>
      <c r="R74" s="214"/>
      <c r="X74" s="215"/>
      <c r="Y74" s="215"/>
      <c r="Z74" s="33"/>
    </row>
    <row r="75" spans="1:34" ht="28.5" customHeight="1" x14ac:dyDescent="0.2">
      <c r="C75" s="1"/>
      <c r="P75" s="214"/>
      <c r="Q75" s="214"/>
      <c r="R75" s="214"/>
      <c r="U75" s="33"/>
      <c r="V75" s="33"/>
      <c r="W75" s="62" t="s">
        <v>117</v>
      </c>
      <c r="X75" s="326">
        <f>SUM(X48:X73)</f>
        <v>0</v>
      </c>
      <c r="Y75" s="327"/>
      <c r="Z75" s="33"/>
    </row>
    <row r="76" spans="1:34" ht="7.5" customHeight="1" x14ac:dyDescent="0.2">
      <c r="C76" s="1"/>
      <c r="H76" s="25"/>
      <c r="P76" s="61"/>
      <c r="Q76" s="61"/>
      <c r="R76" s="61"/>
      <c r="Z76" s="33"/>
    </row>
    <row r="77" spans="1:34" ht="27" customHeight="1" x14ac:dyDescent="0.2">
      <c r="A77" s="172"/>
      <c r="B77" s="345" t="s">
        <v>382</v>
      </c>
      <c r="C77" s="345"/>
      <c r="D77" s="345"/>
      <c r="E77" s="345"/>
      <c r="F77" s="345"/>
      <c r="G77" s="345"/>
      <c r="H77" s="345"/>
      <c r="I77" s="345"/>
      <c r="J77" s="345"/>
      <c r="K77" s="345"/>
      <c r="L77" s="345"/>
      <c r="M77" s="345"/>
      <c r="N77" s="345"/>
      <c r="P77" s="33"/>
      <c r="Q77" s="33"/>
      <c r="R77" s="33"/>
      <c r="S77" s="33"/>
      <c r="T77" s="33"/>
      <c r="V77" s="179"/>
      <c r="Z77" s="33"/>
      <c r="AA77" s="246"/>
    </row>
    <row r="78" spans="1:34" ht="40.5" customHeight="1" x14ac:dyDescent="0.2">
      <c r="A78" s="172"/>
      <c r="B78" s="263" t="s">
        <v>383</v>
      </c>
      <c r="C78" s="392" t="s">
        <v>384</v>
      </c>
      <c r="D78" s="392"/>
      <c r="E78" s="392"/>
      <c r="F78" s="393" t="s">
        <v>385</v>
      </c>
      <c r="G78" s="394"/>
      <c r="H78" s="394"/>
      <c r="I78" s="394"/>
      <c r="J78" s="395"/>
      <c r="K78" s="317" t="s">
        <v>274</v>
      </c>
      <c r="L78" s="318"/>
      <c r="M78" s="263" t="s">
        <v>386</v>
      </c>
      <c r="N78" s="263" t="s">
        <v>418</v>
      </c>
      <c r="P78" s="319" t="s">
        <v>215</v>
      </c>
      <c r="Q78" s="320"/>
      <c r="R78" s="320"/>
      <c r="S78" s="320"/>
      <c r="T78" s="320"/>
      <c r="U78" s="320"/>
      <c r="V78" s="321"/>
      <c r="W78" s="266" t="s">
        <v>391</v>
      </c>
      <c r="X78" s="322" t="s">
        <v>392</v>
      </c>
      <c r="Y78" s="323"/>
      <c r="Z78" s="33"/>
      <c r="AA78" s="246"/>
    </row>
    <row r="79" spans="1:34" ht="27" customHeight="1" x14ac:dyDescent="0.2">
      <c r="A79" s="172"/>
      <c r="B79" s="228" t="s">
        <v>100</v>
      </c>
      <c r="C79" s="330"/>
      <c r="D79" s="331"/>
      <c r="E79" s="332"/>
      <c r="F79" s="333"/>
      <c r="G79" s="334"/>
      <c r="H79" s="334"/>
      <c r="I79" s="334"/>
      <c r="J79" s="335"/>
      <c r="K79" s="315" t="str">
        <f t="shared" ref="K79:K90" si="10">IFERROR(INDEX(InfoTillägg,MATCH($C79,Tilläggstjänster,0)),"")</f>
        <v/>
      </c>
      <c r="L79" s="316"/>
      <c r="M79" s="298"/>
      <c r="N79" s="271" t="str">
        <f t="shared" ref="N79:N90" si="11">IFERROR(INDEX(EnhetTillägg,MATCH($C79,Tilläggstjänster,0)),"")</f>
        <v/>
      </c>
      <c r="P79" s="312"/>
      <c r="Q79" s="313"/>
      <c r="R79" s="313"/>
      <c r="S79" s="313"/>
      <c r="T79" s="313"/>
      <c r="U79" s="313"/>
      <c r="V79" s="314"/>
      <c r="W79" s="273"/>
      <c r="X79" s="324">
        <f t="shared" ref="X79:X90" si="12">M79*W79</f>
        <v>0</v>
      </c>
      <c r="Y79" s="325"/>
      <c r="Z79" s="33"/>
      <c r="AB79" s="242" t="b">
        <f t="shared" ref="AB79:AB90" si="13">AND(C79&lt;&gt;"",X79=0)</f>
        <v>0</v>
      </c>
      <c r="AH79" s="243" t="b">
        <f>OR(AB79:AG79)</f>
        <v>0</v>
      </c>
    </row>
    <row r="80" spans="1:34" ht="27" customHeight="1" x14ac:dyDescent="0.2">
      <c r="A80" s="172"/>
      <c r="B80" s="228" t="s">
        <v>101</v>
      </c>
      <c r="C80" s="330"/>
      <c r="D80" s="331"/>
      <c r="E80" s="332"/>
      <c r="F80" s="333"/>
      <c r="G80" s="334"/>
      <c r="H80" s="334"/>
      <c r="I80" s="334"/>
      <c r="J80" s="335"/>
      <c r="K80" s="315" t="str">
        <f t="shared" si="10"/>
        <v/>
      </c>
      <c r="L80" s="316"/>
      <c r="M80" s="298"/>
      <c r="N80" s="271" t="str">
        <f t="shared" si="11"/>
        <v/>
      </c>
      <c r="P80" s="312"/>
      <c r="Q80" s="313"/>
      <c r="R80" s="313"/>
      <c r="S80" s="313"/>
      <c r="T80" s="313"/>
      <c r="U80" s="313"/>
      <c r="V80" s="314"/>
      <c r="W80" s="273"/>
      <c r="X80" s="324">
        <f t="shared" si="12"/>
        <v>0</v>
      </c>
      <c r="Y80" s="325"/>
      <c r="Z80" s="33"/>
      <c r="AA80" s="246"/>
      <c r="AB80" s="242" t="b">
        <f t="shared" si="13"/>
        <v>0</v>
      </c>
      <c r="AH80" s="243" t="b">
        <f t="shared" ref="AH80:AH90" si="14">OR(AA80:AG80)</f>
        <v>0</v>
      </c>
    </row>
    <row r="81" spans="1:34" ht="27" customHeight="1" x14ac:dyDescent="0.2">
      <c r="A81" s="172"/>
      <c r="B81" s="228" t="s">
        <v>102</v>
      </c>
      <c r="C81" s="330"/>
      <c r="D81" s="331"/>
      <c r="E81" s="332"/>
      <c r="F81" s="333"/>
      <c r="G81" s="334"/>
      <c r="H81" s="334"/>
      <c r="I81" s="334"/>
      <c r="J81" s="335"/>
      <c r="K81" s="315" t="str">
        <f t="shared" si="10"/>
        <v/>
      </c>
      <c r="L81" s="316"/>
      <c r="M81" s="298"/>
      <c r="N81" s="271" t="str">
        <f t="shared" si="11"/>
        <v/>
      </c>
      <c r="P81" s="312"/>
      <c r="Q81" s="313"/>
      <c r="R81" s="313"/>
      <c r="S81" s="313"/>
      <c r="T81" s="313"/>
      <c r="U81" s="313"/>
      <c r="V81" s="314"/>
      <c r="W81" s="273"/>
      <c r="X81" s="324">
        <f t="shared" si="12"/>
        <v>0</v>
      </c>
      <c r="Y81" s="325"/>
      <c r="Z81" s="33"/>
      <c r="AA81" s="246"/>
      <c r="AB81" s="242" t="b">
        <f t="shared" si="13"/>
        <v>0</v>
      </c>
      <c r="AH81" s="243" t="b">
        <f t="shared" si="14"/>
        <v>0</v>
      </c>
    </row>
    <row r="82" spans="1:34" ht="27" customHeight="1" x14ac:dyDescent="0.2">
      <c r="A82" s="172"/>
      <c r="B82" s="228" t="s">
        <v>103</v>
      </c>
      <c r="C82" s="330"/>
      <c r="D82" s="331"/>
      <c r="E82" s="332"/>
      <c r="F82" s="333"/>
      <c r="G82" s="334"/>
      <c r="H82" s="334"/>
      <c r="I82" s="334"/>
      <c r="J82" s="335"/>
      <c r="K82" s="315" t="str">
        <f t="shared" si="10"/>
        <v/>
      </c>
      <c r="L82" s="316"/>
      <c r="M82" s="298"/>
      <c r="N82" s="271" t="str">
        <f t="shared" si="11"/>
        <v/>
      </c>
      <c r="P82" s="312"/>
      <c r="Q82" s="313"/>
      <c r="R82" s="313"/>
      <c r="S82" s="313"/>
      <c r="T82" s="313"/>
      <c r="U82" s="313"/>
      <c r="V82" s="314"/>
      <c r="W82" s="273"/>
      <c r="X82" s="324">
        <f t="shared" si="12"/>
        <v>0</v>
      </c>
      <c r="Y82" s="325"/>
      <c r="Z82" s="33"/>
      <c r="AA82" s="246"/>
      <c r="AB82" s="242" t="b">
        <f t="shared" si="13"/>
        <v>0</v>
      </c>
      <c r="AH82" s="243" t="b">
        <f t="shared" si="14"/>
        <v>0</v>
      </c>
    </row>
    <row r="83" spans="1:34" ht="27" customHeight="1" x14ac:dyDescent="0.2">
      <c r="A83" s="172"/>
      <c r="B83" s="228" t="s">
        <v>104</v>
      </c>
      <c r="C83" s="330"/>
      <c r="D83" s="331"/>
      <c r="E83" s="332"/>
      <c r="F83" s="333"/>
      <c r="G83" s="334"/>
      <c r="H83" s="334"/>
      <c r="I83" s="334"/>
      <c r="J83" s="335"/>
      <c r="K83" s="315" t="str">
        <f t="shared" si="10"/>
        <v/>
      </c>
      <c r="L83" s="316"/>
      <c r="M83" s="298"/>
      <c r="N83" s="271" t="str">
        <f t="shared" si="11"/>
        <v/>
      </c>
      <c r="P83" s="312"/>
      <c r="Q83" s="313"/>
      <c r="R83" s="313"/>
      <c r="S83" s="313"/>
      <c r="T83" s="313"/>
      <c r="U83" s="313"/>
      <c r="V83" s="314"/>
      <c r="W83" s="273"/>
      <c r="X83" s="324">
        <f t="shared" si="12"/>
        <v>0</v>
      </c>
      <c r="Y83" s="325"/>
      <c r="Z83" s="33"/>
      <c r="AA83" s="246"/>
      <c r="AB83" s="242" t="b">
        <f t="shared" si="13"/>
        <v>0</v>
      </c>
      <c r="AH83" s="243" t="b">
        <f t="shared" si="14"/>
        <v>0</v>
      </c>
    </row>
    <row r="84" spans="1:34" ht="27" customHeight="1" x14ac:dyDescent="0.2">
      <c r="A84" s="172"/>
      <c r="B84" s="228" t="s">
        <v>106</v>
      </c>
      <c r="C84" s="330"/>
      <c r="D84" s="331"/>
      <c r="E84" s="332"/>
      <c r="F84" s="333"/>
      <c r="G84" s="334"/>
      <c r="H84" s="334"/>
      <c r="I84" s="334"/>
      <c r="J84" s="335"/>
      <c r="K84" s="315" t="str">
        <f t="shared" si="10"/>
        <v/>
      </c>
      <c r="L84" s="316"/>
      <c r="M84" s="298"/>
      <c r="N84" s="271" t="str">
        <f t="shared" si="11"/>
        <v/>
      </c>
      <c r="P84" s="312"/>
      <c r="Q84" s="313"/>
      <c r="R84" s="313"/>
      <c r="S84" s="313"/>
      <c r="T84" s="313"/>
      <c r="U84" s="313"/>
      <c r="V84" s="314"/>
      <c r="W84" s="273"/>
      <c r="X84" s="324">
        <f t="shared" si="12"/>
        <v>0</v>
      </c>
      <c r="Y84" s="325"/>
      <c r="Z84" s="33"/>
      <c r="AA84" s="246"/>
      <c r="AB84" s="242" t="b">
        <f t="shared" si="13"/>
        <v>0</v>
      </c>
      <c r="AH84" s="243" t="b">
        <f t="shared" si="14"/>
        <v>0</v>
      </c>
    </row>
    <row r="85" spans="1:34" ht="27" customHeight="1" x14ac:dyDescent="0.2">
      <c r="A85" s="172"/>
      <c r="B85" s="228" t="s">
        <v>105</v>
      </c>
      <c r="C85" s="330"/>
      <c r="D85" s="331"/>
      <c r="E85" s="332"/>
      <c r="F85" s="333"/>
      <c r="G85" s="334"/>
      <c r="H85" s="334"/>
      <c r="I85" s="334"/>
      <c r="J85" s="335"/>
      <c r="K85" s="315" t="str">
        <f t="shared" si="10"/>
        <v/>
      </c>
      <c r="L85" s="316"/>
      <c r="M85" s="298"/>
      <c r="N85" s="271" t="str">
        <f t="shared" si="11"/>
        <v/>
      </c>
      <c r="P85" s="312"/>
      <c r="Q85" s="313"/>
      <c r="R85" s="313"/>
      <c r="S85" s="313"/>
      <c r="T85" s="313"/>
      <c r="U85" s="313"/>
      <c r="V85" s="314"/>
      <c r="W85" s="273"/>
      <c r="X85" s="324">
        <f t="shared" si="12"/>
        <v>0</v>
      </c>
      <c r="Y85" s="325"/>
      <c r="Z85" s="33"/>
      <c r="AA85" s="246"/>
      <c r="AB85" s="242" t="b">
        <f t="shared" si="13"/>
        <v>0</v>
      </c>
      <c r="AH85" s="243" t="b">
        <f t="shared" si="14"/>
        <v>0</v>
      </c>
    </row>
    <row r="86" spans="1:34" ht="27" customHeight="1" x14ac:dyDescent="0.2">
      <c r="A86" s="172"/>
      <c r="B86" s="228" t="s">
        <v>107</v>
      </c>
      <c r="C86" s="330"/>
      <c r="D86" s="331"/>
      <c r="E86" s="332"/>
      <c r="F86" s="333"/>
      <c r="G86" s="334"/>
      <c r="H86" s="334"/>
      <c r="I86" s="334"/>
      <c r="J86" s="335"/>
      <c r="K86" s="315" t="str">
        <f t="shared" si="10"/>
        <v/>
      </c>
      <c r="L86" s="316"/>
      <c r="M86" s="298"/>
      <c r="N86" s="271" t="str">
        <f t="shared" si="11"/>
        <v/>
      </c>
      <c r="P86" s="312"/>
      <c r="Q86" s="313"/>
      <c r="R86" s="313"/>
      <c r="S86" s="313"/>
      <c r="T86" s="313"/>
      <c r="U86" s="313"/>
      <c r="V86" s="314"/>
      <c r="W86" s="273"/>
      <c r="X86" s="324">
        <f t="shared" si="12"/>
        <v>0</v>
      </c>
      <c r="Y86" s="325"/>
      <c r="Z86" s="33"/>
      <c r="AA86" s="246"/>
      <c r="AB86" s="242" t="b">
        <f t="shared" si="13"/>
        <v>0</v>
      </c>
      <c r="AH86" s="243" t="b">
        <f t="shared" si="14"/>
        <v>0</v>
      </c>
    </row>
    <row r="87" spans="1:34" ht="27" customHeight="1" x14ac:dyDescent="0.2">
      <c r="A87" s="172"/>
      <c r="B87" s="228" t="s">
        <v>108</v>
      </c>
      <c r="C87" s="330"/>
      <c r="D87" s="331"/>
      <c r="E87" s="332"/>
      <c r="F87" s="333"/>
      <c r="G87" s="334"/>
      <c r="H87" s="334"/>
      <c r="I87" s="334"/>
      <c r="J87" s="335"/>
      <c r="K87" s="315" t="str">
        <f t="shared" si="10"/>
        <v/>
      </c>
      <c r="L87" s="316"/>
      <c r="M87" s="298"/>
      <c r="N87" s="271" t="str">
        <f t="shared" si="11"/>
        <v/>
      </c>
      <c r="P87" s="312"/>
      <c r="Q87" s="313"/>
      <c r="R87" s="313"/>
      <c r="S87" s="313"/>
      <c r="T87" s="313"/>
      <c r="U87" s="313"/>
      <c r="V87" s="314"/>
      <c r="W87" s="273"/>
      <c r="X87" s="324">
        <f t="shared" si="12"/>
        <v>0</v>
      </c>
      <c r="Y87" s="325"/>
      <c r="Z87" s="33"/>
      <c r="AA87" s="246"/>
      <c r="AB87" s="242" t="b">
        <f t="shared" si="13"/>
        <v>0</v>
      </c>
      <c r="AH87" s="243" t="b">
        <f t="shared" si="14"/>
        <v>0</v>
      </c>
    </row>
    <row r="88" spans="1:34" ht="27" customHeight="1" x14ac:dyDescent="0.2">
      <c r="A88" s="172"/>
      <c r="B88" s="228" t="s">
        <v>109</v>
      </c>
      <c r="C88" s="330"/>
      <c r="D88" s="331"/>
      <c r="E88" s="332"/>
      <c r="F88" s="333"/>
      <c r="G88" s="334"/>
      <c r="H88" s="334"/>
      <c r="I88" s="334"/>
      <c r="J88" s="335"/>
      <c r="K88" s="315" t="str">
        <f t="shared" si="10"/>
        <v/>
      </c>
      <c r="L88" s="316"/>
      <c r="M88" s="298"/>
      <c r="N88" s="271" t="str">
        <f t="shared" si="11"/>
        <v/>
      </c>
      <c r="P88" s="312"/>
      <c r="Q88" s="313"/>
      <c r="R88" s="313"/>
      <c r="S88" s="313"/>
      <c r="T88" s="313"/>
      <c r="U88" s="313"/>
      <c r="V88" s="314"/>
      <c r="W88" s="273"/>
      <c r="X88" s="324">
        <f t="shared" si="12"/>
        <v>0</v>
      </c>
      <c r="Y88" s="325"/>
      <c r="Z88" s="33"/>
      <c r="AA88" s="246"/>
      <c r="AB88" s="242" t="b">
        <f t="shared" si="13"/>
        <v>0</v>
      </c>
      <c r="AH88" s="243" t="b">
        <f t="shared" si="14"/>
        <v>0</v>
      </c>
    </row>
    <row r="89" spans="1:34" ht="27" customHeight="1" x14ac:dyDescent="0.2">
      <c r="A89" s="172"/>
      <c r="B89" s="228" t="s">
        <v>176</v>
      </c>
      <c r="C89" s="330"/>
      <c r="D89" s="331"/>
      <c r="E89" s="332"/>
      <c r="F89" s="333"/>
      <c r="G89" s="334"/>
      <c r="H89" s="334"/>
      <c r="I89" s="334"/>
      <c r="J89" s="335"/>
      <c r="K89" s="315" t="str">
        <f t="shared" si="10"/>
        <v/>
      </c>
      <c r="L89" s="316"/>
      <c r="M89" s="298"/>
      <c r="N89" s="271" t="str">
        <f t="shared" si="11"/>
        <v/>
      </c>
      <c r="P89" s="312"/>
      <c r="Q89" s="313"/>
      <c r="R89" s="313"/>
      <c r="S89" s="313"/>
      <c r="T89" s="313"/>
      <c r="U89" s="313"/>
      <c r="V89" s="314"/>
      <c r="W89" s="273"/>
      <c r="X89" s="324">
        <f t="shared" si="12"/>
        <v>0</v>
      </c>
      <c r="Y89" s="325"/>
      <c r="Z89" s="33"/>
      <c r="AA89" s="246"/>
      <c r="AB89" s="242" t="b">
        <f t="shared" si="13"/>
        <v>0</v>
      </c>
      <c r="AH89" s="243" t="b">
        <f t="shared" si="14"/>
        <v>0</v>
      </c>
    </row>
    <row r="90" spans="1:34" ht="27" customHeight="1" x14ac:dyDescent="0.2">
      <c r="A90" s="172"/>
      <c r="B90" s="228" t="s">
        <v>177</v>
      </c>
      <c r="C90" s="330"/>
      <c r="D90" s="331"/>
      <c r="E90" s="332"/>
      <c r="F90" s="333"/>
      <c r="G90" s="334"/>
      <c r="H90" s="334"/>
      <c r="I90" s="334"/>
      <c r="J90" s="335"/>
      <c r="K90" s="315" t="str">
        <f t="shared" si="10"/>
        <v/>
      </c>
      <c r="L90" s="316"/>
      <c r="M90" s="298"/>
      <c r="N90" s="271" t="str">
        <f t="shared" si="11"/>
        <v/>
      </c>
      <c r="P90" s="312"/>
      <c r="Q90" s="313"/>
      <c r="R90" s="313"/>
      <c r="S90" s="313"/>
      <c r="T90" s="313"/>
      <c r="U90" s="313"/>
      <c r="V90" s="314"/>
      <c r="W90" s="273"/>
      <c r="X90" s="328">
        <f t="shared" si="12"/>
        <v>0</v>
      </c>
      <c r="Y90" s="329"/>
      <c r="Z90" s="33"/>
      <c r="AA90" s="246"/>
      <c r="AB90" s="242" t="b">
        <f t="shared" si="13"/>
        <v>0</v>
      </c>
      <c r="AH90" s="243" t="b">
        <f t="shared" si="14"/>
        <v>0</v>
      </c>
    </row>
    <row r="91" spans="1:34" ht="17.25" customHeight="1" x14ac:dyDescent="0.2">
      <c r="A91" s="172"/>
      <c r="B91" s="33"/>
      <c r="C91" s="33"/>
      <c r="D91" s="33"/>
      <c r="E91" s="33"/>
      <c r="F91" s="33"/>
      <c r="G91" s="33"/>
      <c r="H91" s="33"/>
      <c r="I91" s="33"/>
      <c r="J91" s="33"/>
      <c r="K91" s="33"/>
      <c r="P91" s="33"/>
      <c r="Q91" s="33"/>
      <c r="R91" s="33"/>
      <c r="S91" s="33"/>
      <c r="T91" s="33"/>
      <c r="U91" s="507"/>
      <c r="V91" s="508"/>
      <c r="W91" s="508"/>
      <c r="X91" s="62"/>
      <c r="Y91" s="63"/>
      <c r="Z91" s="33"/>
      <c r="AA91" s="246"/>
    </row>
    <row r="92" spans="1:34" ht="28.5" customHeight="1" x14ac:dyDescent="0.2">
      <c r="A92" s="172"/>
      <c r="B92" s="33"/>
      <c r="C92" s="33"/>
      <c r="D92" s="33"/>
      <c r="E92" s="33"/>
      <c r="F92" s="33"/>
      <c r="G92" s="33"/>
      <c r="H92" s="33"/>
      <c r="I92" s="33"/>
      <c r="J92" s="33"/>
      <c r="K92" s="33"/>
      <c r="P92" s="33"/>
      <c r="Q92" s="33"/>
      <c r="R92" s="33"/>
      <c r="S92" s="33"/>
      <c r="T92" s="33"/>
      <c r="U92" s="260"/>
      <c r="W92" s="62" t="s">
        <v>407</v>
      </c>
      <c r="X92" s="326">
        <f>SUM(X77:X90)</f>
        <v>0</v>
      </c>
      <c r="Y92" s="327"/>
      <c r="Z92" s="33"/>
      <c r="AA92" s="246"/>
    </row>
    <row r="93" spans="1:34" ht="21" customHeight="1" x14ac:dyDescent="0.25">
      <c r="B93" s="282" t="s">
        <v>421</v>
      </c>
      <c r="C93" s="283"/>
      <c r="D93" s="284"/>
      <c r="E93" s="284"/>
      <c r="F93" s="284"/>
      <c r="G93" s="284"/>
      <c r="H93" s="285"/>
      <c r="I93" s="284"/>
      <c r="J93" s="284"/>
      <c r="K93" s="284"/>
      <c r="L93" s="284"/>
      <c r="M93" s="284"/>
      <c r="N93" s="286"/>
      <c r="P93" s="287"/>
      <c r="Q93" s="287"/>
      <c r="R93" s="287"/>
      <c r="X93" s="288"/>
      <c r="Z93" s="33"/>
      <c r="AA93" s="246"/>
    </row>
    <row r="94" spans="1:34" ht="24" customHeight="1" x14ac:dyDescent="0.2">
      <c r="B94" s="289" t="s">
        <v>422</v>
      </c>
      <c r="C94" s="290"/>
      <c r="D94" s="291"/>
      <c r="E94" s="291"/>
      <c r="F94" s="291"/>
      <c r="G94" s="291"/>
      <c r="H94" s="292"/>
      <c r="I94" s="291"/>
      <c r="J94" s="291"/>
      <c r="K94" s="291"/>
      <c r="L94" s="291"/>
      <c r="M94" s="291"/>
      <c r="N94" s="293"/>
      <c r="P94" s="287"/>
      <c r="Q94" s="287"/>
      <c r="R94" s="287"/>
      <c r="X94" s="288"/>
      <c r="Z94" s="33"/>
      <c r="AA94" s="246"/>
    </row>
    <row r="95" spans="1:34" ht="27" customHeight="1" x14ac:dyDescent="0.2">
      <c r="A95" s="172"/>
      <c r="B95" s="371"/>
      <c r="C95" s="371"/>
      <c r="D95" s="371"/>
      <c r="E95" s="371"/>
      <c r="F95" s="371"/>
      <c r="J95" s="33"/>
      <c r="P95" s="33"/>
      <c r="Q95" s="33"/>
      <c r="R95" s="33"/>
      <c r="S95" s="33"/>
      <c r="T95" s="33"/>
      <c r="V95" s="179"/>
      <c r="Z95" s="33"/>
      <c r="AA95" s="246"/>
    </row>
    <row r="96" spans="1:34" ht="17.25" customHeight="1" x14ac:dyDescent="0.2">
      <c r="A96" s="172"/>
      <c r="B96" s="33"/>
      <c r="C96" s="33"/>
      <c r="D96" s="33"/>
      <c r="E96" s="33"/>
      <c r="F96" s="33"/>
      <c r="G96" s="33"/>
      <c r="H96" s="33"/>
      <c r="I96" s="33"/>
      <c r="J96" s="33"/>
      <c r="P96" s="33"/>
      <c r="Q96" s="33"/>
      <c r="R96" s="33"/>
      <c r="S96" s="33"/>
      <c r="T96" s="33"/>
      <c r="U96" s="507"/>
      <c r="V96" s="508"/>
      <c r="W96" s="508"/>
      <c r="X96" s="62"/>
      <c r="Y96" s="63"/>
      <c r="Z96" s="33"/>
      <c r="AA96" s="246"/>
    </row>
    <row r="97" spans="1:44" ht="19.5" customHeight="1" x14ac:dyDescent="0.2">
      <c r="B97" s="49" t="s">
        <v>168</v>
      </c>
      <c r="F97" s="44"/>
      <c r="K97" s="49"/>
      <c r="N97" s="44"/>
      <c r="AA97" s="246"/>
      <c r="AJ97" s="54"/>
      <c r="AK97" s="54"/>
      <c r="AL97" s="54"/>
      <c r="AM97" s="54"/>
      <c r="AN97" s="54"/>
      <c r="AO97" s="54"/>
      <c r="AP97" s="54"/>
      <c r="AQ97" s="54"/>
      <c r="AR97" s="54"/>
    </row>
    <row r="98" spans="1:44" ht="28.5" customHeight="1" x14ac:dyDescent="0.2">
      <c r="A98" s="172"/>
      <c r="B98" s="453" t="s">
        <v>238</v>
      </c>
      <c r="C98" s="453"/>
      <c r="D98" s="453"/>
      <c r="E98" s="453"/>
      <c r="F98" s="453"/>
      <c r="G98" s="453"/>
      <c r="H98" s="453"/>
      <c r="I98" s="453"/>
      <c r="J98" s="453"/>
      <c r="M98" s="204"/>
      <c r="N98" s="38"/>
      <c r="P98" s="33"/>
      <c r="Q98" s="33"/>
      <c r="R98" s="33"/>
      <c r="S98" s="33"/>
      <c r="T98" s="33"/>
      <c r="U98" s="33"/>
      <c r="V98" s="33"/>
      <c r="W98" s="33"/>
      <c r="X98" s="62"/>
      <c r="Y98" s="63"/>
      <c r="Z98" s="33"/>
      <c r="AA98" s="246"/>
    </row>
    <row r="99" spans="1:44" ht="24.75" hidden="1" customHeight="1" x14ac:dyDescent="0.2">
      <c r="A99" s="176"/>
      <c r="B99" s="546" t="s">
        <v>222</v>
      </c>
      <c r="C99" s="547"/>
      <c r="D99" s="547"/>
      <c r="E99" s="547"/>
      <c r="F99" s="547"/>
      <c r="G99" s="547"/>
      <c r="H99" s="547"/>
      <c r="I99" s="547"/>
      <c r="J99" s="548"/>
      <c r="K99" s="44" t="s">
        <v>232</v>
      </c>
      <c r="L99" s="38"/>
      <c r="M99" s="38"/>
      <c r="N99" s="38"/>
      <c r="P99" s="33"/>
      <c r="Q99" s="33"/>
      <c r="R99" s="33"/>
      <c r="S99" s="33"/>
      <c r="T99" s="33"/>
      <c r="U99" s="33"/>
      <c r="V99" s="33"/>
      <c r="W99" s="33"/>
      <c r="X99" s="62"/>
      <c r="Y99" s="63"/>
      <c r="Z99" s="33"/>
      <c r="AA99" s="246"/>
    </row>
    <row r="100" spans="1:44" ht="17.25" customHeight="1" x14ac:dyDescent="0.2">
      <c r="A100" s="172"/>
      <c r="B100" s="34"/>
      <c r="C100" s="34"/>
      <c r="D100" s="34"/>
      <c r="E100" s="34"/>
      <c r="F100" s="9"/>
      <c r="G100" s="34"/>
      <c r="H100" s="34"/>
      <c r="I100" s="34"/>
      <c r="J100" s="33"/>
      <c r="P100" s="33"/>
      <c r="Q100" s="33"/>
      <c r="R100" s="33"/>
      <c r="S100" s="33"/>
      <c r="T100" s="33"/>
      <c r="U100" s="33"/>
      <c r="V100" s="33"/>
      <c r="W100" s="33"/>
      <c r="X100" s="62"/>
      <c r="Y100" s="63"/>
      <c r="Z100" s="33"/>
    </row>
    <row r="101" spans="1:44" ht="17.25" customHeight="1" x14ac:dyDescent="0.2">
      <c r="A101" s="172"/>
      <c r="E101" s="549"/>
      <c r="F101" s="549"/>
      <c r="G101" s="549"/>
      <c r="H101" s="549"/>
      <c r="I101" s="549"/>
      <c r="J101" s="33"/>
      <c r="K101" s="44"/>
      <c r="P101" s="33"/>
      <c r="Q101" s="33"/>
      <c r="R101" s="33"/>
      <c r="S101" s="33"/>
      <c r="T101" s="33"/>
      <c r="U101" s="33"/>
      <c r="V101" s="33"/>
      <c r="W101" s="33"/>
      <c r="X101" s="62"/>
      <c r="Y101" s="63"/>
      <c r="AA101" s="246"/>
    </row>
    <row r="102" spans="1:44" ht="8.25" customHeight="1" x14ac:dyDescent="0.2">
      <c r="A102" s="172"/>
      <c r="J102" s="33"/>
      <c r="P102" s="33"/>
      <c r="Q102" s="33"/>
      <c r="R102" s="33"/>
      <c r="S102" s="33"/>
      <c r="T102" s="33"/>
      <c r="U102" s="33"/>
      <c r="V102" s="33"/>
      <c r="W102" s="33"/>
      <c r="X102" s="62"/>
      <c r="Y102" s="63"/>
      <c r="AA102" s="246"/>
    </row>
    <row r="103" spans="1:44" ht="41.25" customHeight="1" x14ac:dyDescent="0.2">
      <c r="A103" s="172"/>
      <c r="B103" s="230" t="s">
        <v>269</v>
      </c>
      <c r="C103" s="59"/>
      <c r="D103" s="59"/>
      <c r="P103" s="33"/>
      <c r="Q103" s="33"/>
      <c r="R103" s="33"/>
      <c r="S103" s="33"/>
      <c r="T103" s="33"/>
      <c r="U103" s="33"/>
      <c r="V103" s="33"/>
      <c r="W103" s="33"/>
      <c r="X103" s="62"/>
      <c r="Y103" s="63"/>
      <c r="Z103" s="33"/>
      <c r="AA103" s="246"/>
    </row>
    <row r="104" spans="1:44" ht="41.25" customHeight="1" x14ac:dyDescent="0.2">
      <c r="A104" s="172"/>
      <c r="B104" s="552" t="s">
        <v>270</v>
      </c>
      <c r="C104" s="553"/>
      <c r="D104" s="553"/>
      <c r="E104" s="553"/>
      <c r="F104" s="553"/>
      <c r="G104" s="553"/>
      <c r="H104" s="553"/>
      <c r="I104" s="553"/>
      <c r="J104" s="553"/>
      <c r="P104" s="33"/>
      <c r="Q104" s="33"/>
      <c r="R104" s="33"/>
      <c r="S104" s="33"/>
      <c r="T104" s="33"/>
      <c r="U104" s="33"/>
      <c r="V104" s="33"/>
      <c r="W104" s="33"/>
      <c r="X104" s="62"/>
      <c r="Y104" s="63"/>
      <c r="Z104" s="33"/>
      <c r="AA104" s="246"/>
      <c r="AB104" s="247"/>
    </row>
    <row r="105" spans="1:44" ht="17.25" customHeight="1" x14ac:dyDescent="0.2">
      <c r="A105" s="172"/>
      <c r="B105" s="453"/>
      <c r="C105" s="453"/>
      <c r="D105" s="453"/>
      <c r="F105" s="58"/>
      <c r="G105" s="58"/>
      <c r="H105" s="58"/>
      <c r="I105" s="58"/>
      <c r="J105" s="33"/>
      <c r="P105" s="33"/>
      <c r="Q105" s="33"/>
      <c r="R105" s="33"/>
      <c r="S105" s="33"/>
      <c r="T105" s="33"/>
      <c r="U105" s="33"/>
      <c r="V105" s="33"/>
      <c r="W105" s="33"/>
      <c r="X105" s="62"/>
      <c r="Y105" s="63"/>
      <c r="Z105" s="33"/>
      <c r="AA105" s="246"/>
      <c r="AB105" s="247"/>
    </row>
    <row r="106" spans="1:44" ht="25.5" hidden="1" customHeight="1" x14ac:dyDescent="0.2">
      <c r="A106" s="172"/>
      <c r="B106" s="172"/>
      <c r="C106" s="172"/>
      <c r="D106" s="172"/>
      <c r="E106" s="172"/>
      <c r="F106" s="172"/>
      <c r="G106" s="172"/>
      <c r="H106" s="172"/>
      <c r="I106" s="172"/>
      <c r="J106" s="172"/>
      <c r="K106" s="172"/>
      <c r="L106" s="53"/>
      <c r="M106" s="53"/>
      <c r="N106" s="53"/>
      <c r="O106" s="99"/>
      <c r="P106" s="44"/>
      <c r="Q106" s="33"/>
      <c r="R106" s="33"/>
      <c r="S106" s="33"/>
      <c r="T106" s="33"/>
      <c r="U106" s="33"/>
      <c r="V106" s="33"/>
      <c r="W106" s="33"/>
      <c r="X106" s="62"/>
      <c r="Y106" s="63"/>
      <c r="Z106" s="33"/>
      <c r="AA106" s="246"/>
    </row>
    <row r="107" spans="1:44" ht="18.75" customHeight="1" x14ac:dyDescent="0.2">
      <c r="A107" s="172"/>
      <c r="B107" s="509" t="s">
        <v>231</v>
      </c>
      <c r="C107" s="510"/>
      <c r="D107" s="510"/>
      <c r="E107" s="510"/>
      <c r="F107" s="510"/>
      <c r="G107" s="510"/>
      <c r="H107" s="510"/>
      <c r="I107" s="510"/>
      <c r="J107" s="510"/>
      <c r="L107" s="53"/>
      <c r="M107" s="53"/>
      <c r="N107" s="53"/>
      <c r="O107" s="99"/>
      <c r="P107" s="99"/>
      <c r="Q107" s="33"/>
      <c r="R107" s="33"/>
      <c r="S107" s="33"/>
      <c r="T107" s="33"/>
      <c r="U107" s="33"/>
      <c r="V107" s="33"/>
      <c r="W107" s="33"/>
      <c r="X107" s="62"/>
      <c r="Y107" s="63"/>
      <c r="Z107" s="33"/>
      <c r="AA107" s="246"/>
    </row>
    <row r="108" spans="1:44" ht="25.5" customHeight="1" x14ac:dyDescent="0.2">
      <c r="A108" s="172"/>
      <c r="B108" s="374" t="s">
        <v>437</v>
      </c>
      <c r="C108" s="375"/>
      <c r="D108" s="375"/>
      <c r="E108" s="375"/>
      <c r="F108" s="375"/>
      <c r="G108" s="375"/>
      <c r="H108" s="375"/>
      <c r="I108" s="375"/>
      <c r="J108" s="376"/>
      <c r="L108" s="53"/>
      <c r="M108" s="53"/>
      <c r="N108" s="53"/>
      <c r="O108" s="99"/>
      <c r="P108" s="99"/>
      <c r="Q108" s="33"/>
      <c r="R108" s="33"/>
      <c r="S108" s="33"/>
      <c r="T108" s="33"/>
      <c r="U108" s="33"/>
      <c r="V108" s="33"/>
      <c r="W108" s="33"/>
      <c r="X108" s="62"/>
      <c r="Y108" s="63"/>
      <c r="Z108" s="33"/>
      <c r="AA108" s="246"/>
    </row>
    <row r="109" spans="1:44" ht="17.25" customHeight="1" x14ac:dyDescent="0.2">
      <c r="A109" s="172"/>
      <c r="B109" s="377"/>
      <c r="C109" s="378"/>
      <c r="D109" s="378"/>
      <c r="E109" s="378"/>
      <c r="F109" s="378"/>
      <c r="G109" s="378"/>
      <c r="H109" s="378"/>
      <c r="I109" s="378"/>
      <c r="J109" s="379"/>
      <c r="K109" s="511"/>
      <c r="L109" s="545"/>
      <c r="M109" s="388"/>
      <c r="N109" s="388"/>
      <c r="P109" s="33"/>
      <c r="Q109" s="33"/>
      <c r="R109" s="33"/>
      <c r="S109" s="33"/>
      <c r="T109" s="33"/>
      <c r="U109" s="33"/>
      <c r="V109" s="33"/>
      <c r="W109" s="33"/>
      <c r="X109" s="62"/>
      <c r="Y109" s="63"/>
      <c r="Z109" s="33"/>
      <c r="AA109" s="246"/>
    </row>
    <row r="110" spans="1:44" ht="17.25" customHeight="1" x14ac:dyDescent="0.2">
      <c r="A110" s="172"/>
      <c r="B110" s="208"/>
      <c r="K110" s="511"/>
      <c r="L110" s="545"/>
      <c r="M110" s="388"/>
      <c r="N110" s="388"/>
      <c r="P110" s="33"/>
      <c r="Q110" s="33"/>
      <c r="R110" s="33"/>
      <c r="S110" s="33"/>
      <c r="T110" s="33"/>
      <c r="U110" s="33"/>
      <c r="V110" s="33"/>
      <c r="W110" s="33"/>
      <c r="X110" s="62"/>
      <c r="Y110" s="63"/>
      <c r="Z110" s="33"/>
      <c r="AA110" s="246"/>
    </row>
    <row r="111" spans="1:44" ht="20.25" customHeight="1" x14ac:dyDescent="0.2">
      <c r="A111" s="172"/>
      <c r="B111" s="371" t="s">
        <v>169</v>
      </c>
      <c r="C111" s="371"/>
      <c r="D111" s="371"/>
      <c r="E111" s="371"/>
      <c r="F111" s="371"/>
      <c r="G111" s="44"/>
      <c r="J111" s="33"/>
      <c r="K111" s="511"/>
      <c r="L111" s="388"/>
      <c r="M111" s="388"/>
      <c r="N111" s="388"/>
      <c r="P111" s="49" t="s">
        <v>34</v>
      </c>
      <c r="X111" s="62"/>
      <c r="Y111" s="63"/>
      <c r="Z111" s="33"/>
      <c r="AA111" s="246"/>
    </row>
    <row r="112" spans="1:44" ht="15.75" customHeight="1" x14ac:dyDescent="0.2">
      <c r="A112" s="172"/>
      <c r="B112" s="496" t="s">
        <v>219</v>
      </c>
      <c r="C112" s="496"/>
      <c r="D112" s="496"/>
      <c r="E112" s="497"/>
      <c r="F112" s="181"/>
      <c r="G112" s="9"/>
      <c r="H112" s="9"/>
      <c r="I112" s="9"/>
      <c r="J112" s="33"/>
      <c r="K112" s="512"/>
      <c r="L112" s="182"/>
      <c r="M112" s="180"/>
      <c r="N112" s="178"/>
      <c r="P112" s="29"/>
      <c r="X112" s="62"/>
      <c r="Y112" s="63"/>
      <c r="Z112" s="33"/>
      <c r="AA112" s="246"/>
    </row>
    <row r="113" spans="1:34" ht="99" customHeight="1" x14ac:dyDescent="0.2">
      <c r="A113" s="172"/>
      <c r="B113" s="695"/>
      <c r="C113" s="696"/>
      <c r="D113" s="498" t="s">
        <v>255</v>
      </c>
      <c r="E113" s="550"/>
      <c r="F113" s="550"/>
      <c r="G113" s="551"/>
      <c r="H113" s="498" t="s">
        <v>221</v>
      </c>
      <c r="I113" s="550"/>
      <c r="J113" s="550"/>
      <c r="K113" s="550"/>
      <c r="L113" s="550"/>
      <c r="M113" s="550"/>
      <c r="N113" s="551"/>
      <c r="P113" s="212" t="s">
        <v>254</v>
      </c>
      <c r="Q113" s="398" t="s">
        <v>253</v>
      </c>
      <c r="R113" s="399"/>
      <c r="S113" s="399"/>
      <c r="T113" s="399"/>
      <c r="U113" s="399"/>
      <c r="V113" s="399"/>
      <c r="W113" s="399"/>
      <c r="X113" s="400"/>
      <c r="Y113" s="98"/>
      <c r="Z113" s="97"/>
      <c r="AA113" s="246"/>
    </row>
    <row r="114" spans="1:34" ht="34.5" customHeight="1" x14ac:dyDescent="0.2">
      <c r="A114" s="172" t="s">
        <v>186</v>
      </c>
      <c r="B114" s="686"/>
      <c r="C114" s="687"/>
      <c r="D114" s="382"/>
      <c r="E114" s="539"/>
      <c r="F114" s="539"/>
      <c r="G114" s="540"/>
      <c r="H114" s="387"/>
      <c r="I114" s="383"/>
      <c r="J114" s="383"/>
      <c r="K114" s="383"/>
      <c r="L114" s="383"/>
      <c r="M114" s="383"/>
      <c r="N114" s="384"/>
      <c r="O114" s="68"/>
      <c r="P114" s="296"/>
      <c r="Q114" s="626"/>
      <c r="R114" s="626"/>
      <c r="S114" s="626"/>
      <c r="T114" s="626"/>
      <c r="U114" s="626"/>
      <c r="V114" s="626"/>
      <c r="W114" s="626"/>
      <c r="X114" s="627"/>
      <c r="Y114" s="68"/>
      <c r="Z114" s="68"/>
      <c r="AA114" s="241" t="b">
        <f t="shared" ref="AA114:AA133" si="15">AND(AND(LEFT(B114,4)&lt;&gt;"Välj",B114&lt;&gt;""),P114="")</f>
        <v>0</v>
      </c>
      <c r="AB114" s="242" t="b">
        <f t="shared" ref="AB114:AB133" si="16">AND(AND(LEFT(B114,4)&lt;&gt;"Välj",B114&lt;&gt;""),Q114="")</f>
        <v>0</v>
      </c>
      <c r="AH114" s="243" t="b">
        <f t="shared" ref="AH114:AH116" si="17">OR(AA114:AG114)</f>
        <v>0</v>
      </c>
    </row>
    <row r="115" spans="1:34" ht="32.25" customHeight="1" x14ac:dyDescent="0.2">
      <c r="A115" s="172" t="s">
        <v>186</v>
      </c>
      <c r="B115" s="686"/>
      <c r="C115" s="687"/>
      <c r="D115" s="382"/>
      <c r="E115" s="539"/>
      <c r="F115" s="539"/>
      <c r="G115" s="540"/>
      <c r="H115" s="387"/>
      <c r="I115" s="383"/>
      <c r="J115" s="383"/>
      <c r="K115" s="383"/>
      <c r="L115" s="383"/>
      <c r="M115" s="383"/>
      <c r="N115" s="384"/>
      <c r="O115" s="68"/>
      <c r="P115" s="296"/>
      <c r="Q115" s="626"/>
      <c r="R115" s="626"/>
      <c r="S115" s="626"/>
      <c r="T115" s="626"/>
      <c r="U115" s="626"/>
      <c r="V115" s="626"/>
      <c r="W115" s="626"/>
      <c r="X115" s="627"/>
      <c r="Y115" s="68"/>
      <c r="Z115" s="68"/>
      <c r="AA115" s="241" t="b">
        <f t="shared" si="15"/>
        <v>0</v>
      </c>
      <c r="AB115" s="242" t="b">
        <f t="shared" si="16"/>
        <v>0</v>
      </c>
      <c r="AH115" s="243" t="b">
        <f t="shared" si="17"/>
        <v>0</v>
      </c>
    </row>
    <row r="116" spans="1:34" ht="32.25" customHeight="1" x14ac:dyDescent="0.2">
      <c r="A116" s="172" t="s">
        <v>186</v>
      </c>
      <c r="B116" s="686"/>
      <c r="C116" s="687"/>
      <c r="D116" s="382"/>
      <c r="E116" s="539"/>
      <c r="F116" s="539"/>
      <c r="G116" s="540"/>
      <c r="H116" s="387"/>
      <c r="I116" s="383"/>
      <c r="J116" s="383"/>
      <c r="K116" s="383"/>
      <c r="L116" s="383"/>
      <c r="M116" s="383"/>
      <c r="N116" s="384"/>
      <c r="O116" s="68"/>
      <c r="P116" s="296"/>
      <c r="Q116" s="626"/>
      <c r="R116" s="626"/>
      <c r="S116" s="626"/>
      <c r="T116" s="626"/>
      <c r="U116" s="626"/>
      <c r="V116" s="626"/>
      <c r="W116" s="626"/>
      <c r="X116" s="627"/>
      <c r="Y116" s="68"/>
      <c r="Z116" s="68"/>
      <c r="AA116" s="241" t="b">
        <f t="shared" si="15"/>
        <v>0</v>
      </c>
      <c r="AB116" s="242" t="b">
        <f t="shared" si="16"/>
        <v>0</v>
      </c>
      <c r="AH116" s="243" t="b">
        <f t="shared" si="17"/>
        <v>0</v>
      </c>
    </row>
    <row r="117" spans="1:34" ht="32.25" customHeight="1" x14ac:dyDescent="0.2">
      <c r="A117" s="172" t="s">
        <v>186</v>
      </c>
      <c r="B117" s="686"/>
      <c r="C117" s="687"/>
      <c r="D117" s="382"/>
      <c r="E117" s="539"/>
      <c r="F117" s="539"/>
      <c r="G117" s="540"/>
      <c r="H117" s="387"/>
      <c r="I117" s="383"/>
      <c r="J117" s="383"/>
      <c r="K117" s="383"/>
      <c r="L117" s="383"/>
      <c r="M117" s="383"/>
      <c r="N117" s="384"/>
      <c r="O117" s="68"/>
      <c r="P117" s="296"/>
      <c r="Q117" s="626"/>
      <c r="R117" s="626"/>
      <c r="S117" s="626"/>
      <c r="T117" s="626"/>
      <c r="U117" s="626"/>
      <c r="V117" s="626"/>
      <c r="W117" s="626"/>
      <c r="X117" s="627"/>
      <c r="Y117" s="68"/>
      <c r="Z117" s="68"/>
      <c r="AA117" s="241" t="b">
        <f t="shared" si="15"/>
        <v>0</v>
      </c>
      <c r="AB117" s="242" t="b">
        <f t="shared" si="16"/>
        <v>0</v>
      </c>
      <c r="AH117" s="243" t="b">
        <f t="shared" ref="AH117:AH133" si="18">OR(AA117:AG117)</f>
        <v>0</v>
      </c>
    </row>
    <row r="118" spans="1:34" ht="32.25" customHeight="1" x14ac:dyDescent="0.2">
      <c r="A118" s="172" t="s">
        <v>186</v>
      </c>
      <c r="B118" s="686"/>
      <c r="C118" s="687"/>
      <c r="D118" s="382"/>
      <c r="E118" s="539"/>
      <c r="F118" s="539"/>
      <c r="G118" s="540"/>
      <c r="H118" s="387"/>
      <c r="I118" s="383"/>
      <c r="J118" s="383"/>
      <c r="K118" s="383"/>
      <c r="L118" s="383"/>
      <c r="M118" s="383"/>
      <c r="N118" s="384"/>
      <c r="O118" s="68"/>
      <c r="P118" s="296"/>
      <c r="Q118" s="626"/>
      <c r="R118" s="626"/>
      <c r="S118" s="626"/>
      <c r="T118" s="626"/>
      <c r="U118" s="626"/>
      <c r="V118" s="626"/>
      <c r="W118" s="626"/>
      <c r="X118" s="627"/>
      <c r="Y118" s="68"/>
      <c r="Z118" s="68"/>
      <c r="AA118" s="241" t="b">
        <f t="shared" si="15"/>
        <v>0</v>
      </c>
      <c r="AB118" s="242" t="b">
        <f t="shared" si="16"/>
        <v>0</v>
      </c>
      <c r="AH118" s="243" t="b">
        <f t="shared" si="18"/>
        <v>0</v>
      </c>
    </row>
    <row r="119" spans="1:34" ht="32.25" customHeight="1" x14ac:dyDescent="0.2">
      <c r="A119" s="172" t="s">
        <v>186</v>
      </c>
      <c r="B119" s="686"/>
      <c r="C119" s="687"/>
      <c r="D119" s="382"/>
      <c r="E119" s="539"/>
      <c r="F119" s="539"/>
      <c r="G119" s="540"/>
      <c r="H119" s="387"/>
      <c r="I119" s="383"/>
      <c r="J119" s="383"/>
      <c r="K119" s="383"/>
      <c r="L119" s="383"/>
      <c r="M119" s="383"/>
      <c r="N119" s="384"/>
      <c r="O119" s="193"/>
      <c r="P119" s="296"/>
      <c r="Q119" s="626"/>
      <c r="R119" s="626"/>
      <c r="S119" s="626"/>
      <c r="T119" s="626"/>
      <c r="U119" s="626"/>
      <c r="V119" s="626"/>
      <c r="W119" s="626"/>
      <c r="X119" s="627"/>
      <c r="Y119" s="68"/>
      <c r="Z119" s="68"/>
      <c r="AA119" s="241" t="b">
        <f t="shared" si="15"/>
        <v>0</v>
      </c>
      <c r="AB119" s="242" t="b">
        <f t="shared" si="16"/>
        <v>0</v>
      </c>
      <c r="AH119" s="243" t="b">
        <f t="shared" si="18"/>
        <v>0</v>
      </c>
    </row>
    <row r="120" spans="1:34" ht="32.25" customHeight="1" x14ac:dyDescent="0.2">
      <c r="A120" s="172" t="s">
        <v>186</v>
      </c>
      <c r="B120" s="686"/>
      <c r="C120" s="687"/>
      <c r="D120" s="382"/>
      <c r="E120" s="539"/>
      <c r="F120" s="539"/>
      <c r="G120" s="540"/>
      <c r="H120" s="387"/>
      <c r="I120" s="383"/>
      <c r="J120" s="383"/>
      <c r="K120" s="383"/>
      <c r="L120" s="383"/>
      <c r="M120" s="383"/>
      <c r="N120" s="384"/>
      <c r="O120" s="68"/>
      <c r="P120" s="296"/>
      <c r="Q120" s="626"/>
      <c r="R120" s="626"/>
      <c r="S120" s="626"/>
      <c r="T120" s="626"/>
      <c r="U120" s="626"/>
      <c r="V120" s="626"/>
      <c r="W120" s="626"/>
      <c r="X120" s="627"/>
      <c r="Y120" s="68"/>
      <c r="Z120" s="68"/>
      <c r="AA120" s="241" t="b">
        <f t="shared" si="15"/>
        <v>0</v>
      </c>
      <c r="AB120" s="242" t="b">
        <f t="shared" si="16"/>
        <v>0</v>
      </c>
      <c r="AH120" s="243" t="b">
        <f t="shared" si="18"/>
        <v>0</v>
      </c>
    </row>
    <row r="121" spans="1:34" ht="32.25" customHeight="1" x14ac:dyDescent="0.2">
      <c r="A121" s="172" t="s">
        <v>186</v>
      </c>
      <c r="B121" s="686"/>
      <c r="C121" s="687"/>
      <c r="D121" s="382"/>
      <c r="E121" s="539"/>
      <c r="F121" s="539"/>
      <c r="G121" s="540"/>
      <c r="H121" s="387"/>
      <c r="I121" s="383"/>
      <c r="J121" s="383"/>
      <c r="K121" s="383"/>
      <c r="L121" s="383"/>
      <c r="M121" s="383"/>
      <c r="N121" s="384"/>
      <c r="O121" s="68"/>
      <c r="P121" s="296"/>
      <c r="Q121" s="626"/>
      <c r="R121" s="626"/>
      <c r="S121" s="626"/>
      <c r="T121" s="626"/>
      <c r="U121" s="626"/>
      <c r="V121" s="626"/>
      <c r="W121" s="626"/>
      <c r="X121" s="627"/>
      <c r="Y121" s="68"/>
      <c r="Z121" s="68"/>
      <c r="AA121" s="241" t="b">
        <f t="shared" si="15"/>
        <v>0</v>
      </c>
      <c r="AB121" s="242" t="b">
        <f t="shared" si="16"/>
        <v>0</v>
      </c>
      <c r="AH121" s="243" t="b">
        <f t="shared" si="18"/>
        <v>0</v>
      </c>
    </row>
    <row r="122" spans="1:34" ht="32.25" customHeight="1" x14ac:dyDescent="0.2">
      <c r="A122" s="172" t="s">
        <v>186</v>
      </c>
      <c r="B122" s="686"/>
      <c r="C122" s="687"/>
      <c r="D122" s="382"/>
      <c r="E122" s="539"/>
      <c r="F122" s="539"/>
      <c r="G122" s="540"/>
      <c r="H122" s="387"/>
      <c r="I122" s="383"/>
      <c r="J122" s="383"/>
      <c r="K122" s="383"/>
      <c r="L122" s="383"/>
      <c r="M122" s="383"/>
      <c r="N122" s="384"/>
      <c r="O122" s="68"/>
      <c r="P122" s="296"/>
      <c r="Q122" s="626"/>
      <c r="R122" s="626"/>
      <c r="S122" s="626"/>
      <c r="T122" s="626"/>
      <c r="U122" s="626"/>
      <c r="V122" s="626"/>
      <c r="W122" s="626"/>
      <c r="X122" s="627"/>
      <c r="Y122" s="68"/>
      <c r="Z122" s="68"/>
      <c r="AA122" s="241" t="b">
        <f t="shared" si="15"/>
        <v>0</v>
      </c>
      <c r="AB122" s="242" t="b">
        <f t="shared" si="16"/>
        <v>0</v>
      </c>
      <c r="AH122" s="243" t="b">
        <f t="shared" si="18"/>
        <v>0</v>
      </c>
    </row>
    <row r="123" spans="1:34" ht="32.25" customHeight="1" x14ac:dyDescent="0.2">
      <c r="A123" s="172" t="s">
        <v>186</v>
      </c>
      <c r="B123" s="686"/>
      <c r="C123" s="687"/>
      <c r="D123" s="382"/>
      <c r="E123" s="539"/>
      <c r="F123" s="539"/>
      <c r="G123" s="540"/>
      <c r="H123" s="387"/>
      <c r="I123" s="383"/>
      <c r="J123" s="383"/>
      <c r="K123" s="383"/>
      <c r="L123" s="383"/>
      <c r="M123" s="383"/>
      <c r="N123" s="384"/>
      <c r="O123" s="68"/>
      <c r="P123" s="296"/>
      <c r="Q123" s="626"/>
      <c r="R123" s="626"/>
      <c r="S123" s="626"/>
      <c r="T123" s="626"/>
      <c r="U123" s="626"/>
      <c r="V123" s="626"/>
      <c r="W123" s="626"/>
      <c r="X123" s="627"/>
      <c r="Y123" s="68"/>
      <c r="Z123" s="68"/>
      <c r="AA123" s="241" t="b">
        <f t="shared" si="15"/>
        <v>0</v>
      </c>
      <c r="AB123" s="242" t="b">
        <f t="shared" si="16"/>
        <v>0</v>
      </c>
      <c r="AH123" s="243" t="b">
        <f t="shared" si="18"/>
        <v>0</v>
      </c>
    </row>
    <row r="124" spans="1:34" ht="32.25" customHeight="1" x14ac:dyDescent="0.2">
      <c r="A124" s="172" t="s">
        <v>186</v>
      </c>
      <c r="B124" s="686"/>
      <c r="C124" s="687"/>
      <c r="D124" s="382"/>
      <c r="E124" s="539"/>
      <c r="F124" s="539"/>
      <c r="G124" s="540"/>
      <c r="H124" s="387"/>
      <c r="I124" s="383"/>
      <c r="J124" s="383"/>
      <c r="K124" s="383"/>
      <c r="L124" s="383"/>
      <c r="M124" s="383"/>
      <c r="N124" s="384"/>
      <c r="O124" s="68"/>
      <c r="P124" s="296"/>
      <c r="Q124" s="626"/>
      <c r="R124" s="626"/>
      <c r="S124" s="626"/>
      <c r="T124" s="626"/>
      <c r="U124" s="626"/>
      <c r="V124" s="626"/>
      <c r="W124" s="626"/>
      <c r="X124" s="627"/>
      <c r="Y124" s="68"/>
      <c r="Z124" s="68"/>
      <c r="AA124" s="241" t="b">
        <f t="shared" si="15"/>
        <v>0</v>
      </c>
      <c r="AB124" s="242" t="b">
        <f t="shared" si="16"/>
        <v>0</v>
      </c>
      <c r="AH124" s="243" t="b">
        <f t="shared" si="18"/>
        <v>0</v>
      </c>
    </row>
    <row r="125" spans="1:34" ht="32.25" customHeight="1" x14ac:dyDescent="0.2">
      <c r="A125" s="172" t="s">
        <v>186</v>
      </c>
      <c r="B125" s="686"/>
      <c r="C125" s="687"/>
      <c r="D125" s="382"/>
      <c r="E125" s="539"/>
      <c r="F125" s="539"/>
      <c r="G125" s="540"/>
      <c r="H125" s="387"/>
      <c r="I125" s="383"/>
      <c r="J125" s="383"/>
      <c r="K125" s="383"/>
      <c r="L125" s="383"/>
      <c r="M125" s="383"/>
      <c r="N125" s="384"/>
      <c r="O125" s="68"/>
      <c r="P125" s="296"/>
      <c r="Q125" s="626"/>
      <c r="R125" s="626"/>
      <c r="S125" s="626"/>
      <c r="T125" s="626"/>
      <c r="U125" s="626"/>
      <c r="V125" s="626"/>
      <c r="W125" s="626"/>
      <c r="X125" s="627"/>
      <c r="Y125" s="68"/>
      <c r="Z125" s="68"/>
      <c r="AA125" s="241" t="b">
        <f t="shared" si="15"/>
        <v>0</v>
      </c>
      <c r="AB125" s="242" t="b">
        <f t="shared" si="16"/>
        <v>0</v>
      </c>
      <c r="AH125" s="243" t="b">
        <f t="shared" si="18"/>
        <v>0</v>
      </c>
    </row>
    <row r="126" spans="1:34" ht="32.25" customHeight="1" x14ac:dyDescent="0.2">
      <c r="A126" s="172" t="s">
        <v>186</v>
      </c>
      <c r="B126" s="686"/>
      <c r="C126" s="687"/>
      <c r="D126" s="382"/>
      <c r="E126" s="539"/>
      <c r="F126" s="539"/>
      <c r="G126" s="540"/>
      <c r="H126" s="387"/>
      <c r="I126" s="383"/>
      <c r="J126" s="383"/>
      <c r="K126" s="383"/>
      <c r="L126" s="383"/>
      <c r="M126" s="383"/>
      <c r="N126" s="384"/>
      <c r="O126" s="68"/>
      <c r="P126" s="296"/>
      <c r="Q126" s="626"/>
      <c r="R126" s="626"/>
      <c r="S126" s="626"/>
      <c r="T126" s="626"/>
      <c r="U126" s="626"/>
      <c r="V126" s="626"/>
      <c r="W126" s="626"/>
      <c r="X126" s="627"/>
      <c r="Y126" s="68"/>
      <c r="Z126" s="68"/>
      <c r="AA126" s="241" t="b">
        <f t="shared" si="15"/>
        <v>0</v>
      </c>
      <c r="AB126" s="242" t="b">
        <f t="shared" si="16"/>
        <v>0</v>
      </c>
      <c r="AH126" s="243" t="b">
        <f t="shared" si="18"/>
        <v>0</v>
      </c>
    </row>
    <row r="127" spans="1:34" ht="32.25" customHeight="1" x14ac:dyDescent="0.2">
      <c r="A127" s="172" t="s">
        <v>186</v>
      </c>
      <c r="B127" s="686"/>
      <c r="C127" s="687"/>
      <c r="D127" s="382"/>
      <c r="E127" s="539"/>
      <c r="F127" s="539"/>
      <c r="G127" s="540"/>
      <c r="H127" s="387"/>
      <c r="I127" s="383"/>
      <c r="J127" s="383"/>
      <c r="K127" s="383"/>
      <c r="L127" s="383"/>
      <c r="M127" s="383"/>
      <c r="N127" s="384"/>
      <c r="O127" s="68"/>
      <c r="P127" s="296"/>
      <c r="Q127" s="626"/>
      <c r="R127" s="626"/>
      <c r="S127" s="626"/>
      <c r="T127" s="626"/>
      <c r="U127" s="626"/>
      <c r="V127" s="626"/>
      <c r="W127" s="626"/>
      <c r="X127" s="627"/>
      <c r="Y127" s="68"/>
      <c r="Z127" s="68"/>
      <c r="AA127" s="241" t="b">
        <f t="shared" si="15"/>
        <v>0</v>
      </c>
      <c r="AB127" s="242" t="b">
        <f t="shared" si="16"/>
        <v>0</v>
      </c>
      <c r="AH127" s="243" t="b">
        <f t="shared" si="18"/>
        <v>0</v>
      </c>
    </row>
    <row r="128" spans="1:34" ht="32.25" customHeight="1" x14ac:dyDescent="0.2">
      <c r="A128" s="172" t="s">
        <v>186</v>
      </c>
      <c r="B128" s="686"/>
      <c r="C128" s="687"/>
      <c r="D128" s="382"/>
      <c r="E128" s="539"/>
      <c r="F128" s="539"/>
      <c r="G128" s="540"/>
      <c r="H128" s="387"/>
      <c r="I128" s="383"/>
      <c r="J128" s="383"/>
      <c r="K128" s="383"/>
      <c r="L128" s="383"/>
      <c r="M128" s="383"/>
      <c r="N128" s="384"/>
      <c r="O128" s="193"/>
      <c r="P128" s="296"/>
      <c r="Q128" s="626"/>
      <c r="R128" s="626"/>
      <c r="S128" s="626"/>
      <c r="T128" s="626"/>
      <c r="U128" s="626"/>
      <c r="V128" s="626"/>
      <c r="W128" s="626"/>
      <c r="X128" s="627"/>
      <c r="Y128" s="68"/>
      <c r="Z128" s="68"/>
      <c r="AA128" s="241" t="b">
        <f t="shared" si="15"/>
        <v>0</v>
      </c>
      <c r="AB128" s="242" t="b">
        <f t="shared" si="16"/>
        <v>0</v>
      </c>
      <c r="AH128" s="243" t="b">
        <f t="shared" si="18"/>
        <v>0</v>
      </c>
    </row>
    <row r="129" spans="1:35" ht="32.25" customHeight="1" x14ac:dyDescent="0.2">
      <c r="A129" s="172" t="s">
        <v>186</v>
      </c>
      <c r="B129" s="686"/>
      <c r="C129" s="687"/>
      <c r="D129" s="382"/>
      <c r="E129" s="539"/>
      <c r="F129" s="539"/>
      <c r="G129" s="540"/>
      <c r="H129" s="387"/>
      <c r="I129" s="383"/>
      <c r="J129" s="383"/>
      <c r="K129" s="383"/>
      <c r="L129" s="383"/>
      <c r="M129" s="383"/>
      <c r="N129" s="384"/>
      <c r="O129" s="68"/>
      <c r="P129" s="296"/>
      <c r="Q129" s="626"/>
      <c r="R129" s="626"/>
      <c r="S129" s="626"/>
      <c r="T129" s="626"/>
      <c r="U129" s="626"/>
      <c r="V129" s="626"/>
      <c r="W129" s="626"/>
      <c r="X129" s="627"/>
      <c r="Y129" s="68"/>
      <c r="Z129" s="68"/>
      <c r="AA129" s="241" t="b">
        <f t="shared" si="15"/>
        <v>0</v>
      </c>
      <c r="AB129" s="242" t="b">
        <f t="shared" si="16"/>
        <v>0</v>
      </c>
      <c r="AH129" s="243" t="b">
        <f t="shared" si="18"/>
        <v>0</v>
      </c>
    </row>
    <row r="130" spans="1:35" ht="32.25" customHeight="1" x14ac:dyDescent="0.2">
      <c r="A130" s="172" t="s">
        <v>186</v>
      </c>
      <c r="B130" s="686"/>
      <c r="C130" s="687"/>
      <c r="D130" s="382"/>
      <c r="E130" s="539"/>
      <c r="F130" s="539"/>
      <c r="G130" s="540"/>
      <c r="H130" s="387"/>
      <c r="I130" s="383"/>
      <c r="J130" s="383"/>
      <c r="K130" s="383"/>
      <c r="L130" s="383"/>
      <c r="M130" s="383"/>
      <c r="N130" s="384"/>
      <c r="O130" s="68"/>
      <c r="P130" s="296"/>
      <c r="Q130" s="626"/>
      <c r="R130" s="626"/>
      <c r="S130" s="626"/>
      <c r="T130" s="626"/>
      <c r="U130" s="626"/>
      <c r="V130" s="626"/>
      <c r="W130" s="626"/>
      <c r="X130" s="627"/>
      <c r="Y130" s="68"/>
      <c r="Z130" s="68"/>
      <c r="AA130" s="241" t="b">
        <f t="shared" si="15"/>
        <v>0</v>
      </c>
      <c r="AB130" s="242" t="b">
        <f t="shared" si="16"/>
        <v>0</v>
      </c>
      <c r="AH130" s="243" t="b">
        <f t="shared" si="18"/>
        <v>0</v>
      </c>
    </row>
    <row r="131" spans="1:35" ht="32.25" customHeight="1" x14ac:dyDescent="0.2">
      <c r="A131" s="172" t="s">
        <v>186</v>
      </c>
      <c r="B131" s="686"/>
      <c r="C131" s="687"/>
      <c r="D131" s="382"/>
      <c r="E131" s="539"/>
      <c r="F131" s="539"/>
      <c r="G131" s="540"/>
      <c r="H131" s="387"/>
      <c r="I131" s="383"/>
      <c r="J131" s="383"/>
      <c r="K131" s="383"/>
      <c r="L131" s="383"/>
      <c r="M131" s="383"/>
      <c r="N131" s="384"/>
      <c r="O131" s="68"/>
      <c r="P131" s="296"/>
      <c r="Q131" s="626"/>
      <c r="R131" s="626"/>
      <c r="S131" s="626"/>
      <c r="T131" s="626"/>
      <c r="U131" s="626"/>
      <c r="V131" s="626"/>
      <c r="W131" s="626"/>
      <c r="X131" s="627"/>
      <c r="Y131" s="68"/>
      <c r="Z131" s="68"/>
      <c r="AA131" s="241" t="b">
        <f t="shared" si="15"/>
        <v>0</v>
      </c>
      <c r="AB131" s="242" t="b">
        <f t="shared" si="16"/>
        <v>0</v>
      </c>
      <c r="AH131" s="243" t="b">
        <f t="shared" si="18"/>
        <v>0</v>
      </c>
    </row>
    <row r="132" spans="1:35" ht="32.25" customHeight="1" x14ac:dyDescent="0.2">
      <c r="A132" s="172" t="s">
        <v>186</v>
      </c>
      <c r="B132" s="686"/>
      <c r="C132" s="687"/>
      <c r="D132" s="382"/>
      <c r="E132" s="539"/>
      <c r="F132" s="539"/>
      <c r="G132" s="540"/>
      <c r="H132" s="387"/>
      <c r="I132" s="383"/>
      <c r="J132" s="383"/>
      <c r="K132" s="383"/>
      <c r="L132" s="383"/>
      <c r="M132" s="383"/>
      <c r="N132" s="384"/>
      <c r="O132" s="68"/>
      <c r="P132" s="296"/>
      <c r="Q132" s="626"/>
      <c r="R132" s="626"/>
      <c r="S132" s="626"/>
      <c r="T132" s="626"/>
      <c r="U132" s="626"/>
      <c r="V132" s="626"/>
      <c r="W132" s="626"/>
      <c r="X132" s="627"/>
      <c r="Y132" s="68"/>
      <c r="Z132" s="68"/>
      <c r="AA132" s="241" t="b">
        <f t="shared" si="15"/>
        <v>0</v>
      </c>
      <c r="AB132" s="242" t="b">
        <f t="shared" si="16"/>
        <v>0</v>
      </c>
      <c r="AH132" s="243" t="b">
        <f t="shared" si="18"/>
        <v>0</v>
      </c>
    </row>
    <row r="133" spans="1:35" ht="32.25" customHeight="1" x14ac:dyDescent="0.2">
      <c r="A133" s="172" t="s">
        <v>186</v>
      </c>
      <c r="B133" s="686"/>
      <c r="C133" s="687"/>
      <c r="D133" s="382"/>
      <c r="E133" s="539"/>
      <c r="F133" s="539"/>
      <c r="G133" s="540"/>
      <c r="H133" s="387"/>
      <c r="I133" s="383"/>
      <c r="J133" s="383"/>
      <c r="K133" s="383"/>
      <c r="L133" s="383"/>
      <c r="M133" s="383"/>
      <c r="N133" s="384"/>
      <c r="O133" s="68"/>
      <c r="P133" s="296"/>
      <c r="Q133" s="626"/>
      <c r="R133" s="626"/>
      <c r="S133" s="626"/>
      <c r="T133" s="626"/>
      <c r="U133" s="626"/>
      <c r="V133" s="626"/>
      <c r="W133" s="626"/>
      <c r="X133" s="627"/>
      <c r="Y133" s="68"/>
      <c r="Z133" s="68"/>
      <c r="AA133" s="241" t="b">
        <f t="shared" si="15"/>
        <v>0</v>
      </c>
      <c r="AB133" s="242" t="b">
        <f t="shared" si="16"/>
        <v>0</v>
      </c>
      <c r="AH133" s="243" t="b">
        <f t="shared" si="18"/>
        <v>0</v>
      </c>
    </row>
    <row r="134" spans="1:35" x14ac:dyDescent="0.2">
      <c r="A134" s="172"/>
      <c r="B134" s="210"/>
      <c r="C134" s="181"/>
      <c r="D134" s="183"/>
      <c r="E134" s="181"/>
      <c r="F134" s="181"/>
      <c r="G134" s="9"/>
      <c r="H134" s="9"/>
      <c r="I134" s="9"/>
      <c r="J134" s="33"/>
      <c r="K134" s="205"/>
      <c r="L134" s="206"/>
      <c r="M134" s="180"/>
      <c r="N134" s="207"/>
      <c r="P134" s="29"/>
      <c r="X134" s="62"/>
      <c r="Y134" s="63"/>
      <c r="Z134" s="33"/>
    </row>
    <row r="135" spans="1:35" ht="29.25" customHeight="1" x14ac:dyDescent="0.2">
      <c r="A135" s="172"/>
      <c r="B135" s="181"/>
      <c r="C135" s="181"/>
      <c r="D135" s="183"/>
      <c r="E135" s="181"/>
      <c r="F135" s="181"/>
      <c r="G135" s="9"/>
      <c r="H135" s="558"/>
      <c r="I135" s="535"/>
      <c r="J135" s="535"/>
      <c r="K135" s="205"/>
      <c r="L135" s="559"/>
      <c r="M135" s="560"/>
      <c r="N135" s="560"/>
      <c r="P135" s="44"/>
      <c r="X135" s="62"/>
      <c r="Y135" s="63"/>
      <c r="Z135" s="33"/>
    </row>
    <row r="136" spans="1:35" x14ac:dyDescent="0.2">
      <c r="A136" s="172"/>
      <c r="B136" s="181"/>
      <c r="C136" s="181"/>
      <c r="D136" s="183"/>
      <c r="E136" s="181"/>
      <c r="F136" s="181"/>
      <c r="G136" s="9"/>
      <c r="H136" s="9"/>
      <c r="I136" s="9"/>
      <c r="J136" s="33"/>
      <c r="K136" s="205"/>
      <c r="L136" s="560"/>
      <c r="M136" s="560"/>
      <c r="N136" s="560"/>
      <c r="P136" s="29"/>
      <c r="X136" s="62"/>
      <c r="Y136" s="63"/>
      <c r="Z136" s="33"/>
    </row>
    <row r="137" spans="1:35" ht="15.75" customHeight="1" x14ac:dyDescent="0.2">
      <c r="A137" s="211"/>
      <c r="B137" s="561" t="s">
        <v>220</v>
      </c>
      <c r="C137" s="561"/>
      <c r="D137" s="561"/>
      <c r="E137" s="562"/>
      <c r="F137" s="181"/>
      <c r="G137" s="9"/>
      <c r="H137" s="9"/>
      <c r="I137" s="9"/>
      <c r="J137" s="33"/>
      <c r="K137" s="205"/>
      <c r="L137" s="206"/>
      <c r="M137" s="180"/>
      <c r="N137" s="178"/>
      <c r="P137" s="29"/>
      <c r="X137" s="62"/>
      <c r="Y137" s="63"/>
      <c r="Z137" s="33"/>
      <c r="AA137" s="246"/>
    </row>
    <row r="138" spans="1:35" ht="99" customHeight="1" x14ac:dyDescent="0.2">
      <c r="A138" s="172"/>
      <c r="B138" s="684"/>
      <c r="C138" s="685"/>
      <c r="D138" s="385" t="s">
        <v>257</v>
      </c>
      <c r="E138" s="563"/>
      <c r="F138" s="564"/>
      <c r="G138" s="565"/>
      <c r="H138" s="498" t="s">
        <v>134</v>
      </c>
      <c r="I138" s="499"/>
      <c r="J138" s="499"/>
      <c r="K138" s="551"/>
      <c r="L138" s="385" t="s">
        <v>304</v>
      </c>
      <c r="M138" s="563"/>
      <c r="N138" s="568"/>
      <c r="P138" s="69" t="s">
        <v>171</v>
      </c>
      <c r="Q138" s="572" t="s">
        <v>75</v>
      </c>
      <c r="R138" s="550"/>
      <c r="S138" s="550"/>
      <c r="T138" s="550"/>
      <c r="U138" s="550"/>
      <c r="V138" s="550"/>
      <c r="W138" s="550"/>
      <c r="X138" s="573"/>
      <c r="Y138" s="98"/>
      <c r="Z138" s="97"/>
    </row>
    <row r="139" spans="1:35" ht="34.5" customHeight="1" x14ac:dyDescent="0.2">
      <c r="A139" s="172" t="s">
        <v>186</v>
      </c>
      <c r="B139" s="686"/>
      <c r="C139" s="687"/>
      <c r="D139" s="382"/>
      <c r="E139" s="539"/>
      <c r="F139" s="539"/>
      <c r="G139" s="540"/>
      <c r="H139" s="628"/>
      <c r="I139" s="629"/>
      <c r="J139" s="629"/>
      <c r="K139" s="630"/>
      <c r="L139" s="631"/>
      <c r="M139" s="632"/>
      <c r="N139" s="633"/>
      <c r="O139" s="68"/>
      <c r="P139" s="203"/>
      <c r="Q139" s="536"/>
      <c r="R139" s="556"/>
      <c r="S139" s="556"/>
      <c r="T139" s="556"/>
      <c r="U139" s="556"/>
      <c r="V139" s="556"/>
      <c r="W139" s="556"/>
      <c r="X139" s="557"/>
      <c r="Y139" s="68"/>
      <c r="Z139" s="68"/>
    </row>
    <row r="140" spans="1:35" ht="32.25" customHeight="1" x14ac:dyDescent="0.2">
      <c r="A140" s="172" t="s">
        <v>186</v>
      </c>
      <c r="B140" s="686"/>
      <c r="C140" s="687"/>
      <c r="D140" s="382"/>
      <c r="E140" s="539"/>
      <c r="F140" s="539"/>
      <c r="G140" s="540"/>
      <c r="H140" s="628"/>
      <c r="I140" s="629"/>
      <c r="J140" s="629"/>
      <c r="K140" s="630"/>
      <c r="L140" s="631"/>
      <c r="M140" s="632"/>
      <c r="N140" s="633"/>
      <c r="O140" s="68"/>
      <c r="P140" s="203"/>
      <c r="Q140" s="536"/>
      <c r="R140" s="556"/>
      <c r="S140" s="556"/>
      <c r="T140" s="556"/>
      <c r="U140" s="556"/>
      <c r="V140" s="556"/>
      <c r="W140" s="556"/>
      <c r="X140" s="557"/>
      <c r="Y140" s="68"/>
      <c r="Z140" s="68"/>
    </row>
    <row r="141" spans="1:35" ht="32.25" customHeight="1" x14ac:dyDescent="0.2">
      <c r="A141" s="172" t="s">
        <v>186</v>
      </c>
      <c r="B141" s="686"/>
      <c r="C141" s="687"/>
      <c r="D141" s="382"/>
      <c r="E141" s="539"/>
      <c r="F141" s="539"/>
      <c r="G141" s="540"/>
      <c r="H141" s="628"/>
      <c r="I141" s="629"/>
      <c r="J141" s="629"/>
      <c r="K141" s="630"/>
      <c r="L141" s="631"/>
      <c r="M141" s="632"/>
      <c r="N141" s="633"/>
      <c r="O141" s="68"/>
      <c r="P141" s="203"/>
      <c r="Q141" s="536"/>
      <c r="R141" s="556"/>
      <c r="S141" s="556"/>
      <c r="T141" s="556"/>
      <c r="U141" s="556"/>
      <c r="V141" s="556"/>
      <c r="W141" s="556"/>
      <c r="X141" s="557"/>
      <c r="Y141" s="68"/>
      <c r="Z141" s="68"/>
    </row>
    <row r="142" spans="1:35" ht="32.25" customHeight="1" x14ac:dyDescent="0.2">
      <c r="A142" s="172" t="s">
        <v>186</v>
      </c>
      <c r="B142" s="686"/>
      <c r="C142" s="687"/>
      <c r="D142" s="382"/>
      <c r="E142" s="539"/>
      <c r="F142" s="539"/>
      <c r="G142" s="540"/>
      <c r="H142" s="628"/>
      <c r="I142" s="629"/>
      <c r="J142" s="629"/>
      <c r="K142" s="630"/>
      <c r="L142" s="631"/>
      <c r="M142" s="632"/>
      <c r="N142" s="633"/>
      <c r="O142" s="68"/>
      <c r="P142" s="203"/>
      <c r="Q142" s="536"/>
      <c r="R142" s="556"/>
      <c r="S142" s="556"/>
      <c r="T142" s="556"/>
      <c r="U142" s="556"/>
      <c r="V142" s="556"/>
      <c r="W142" s="556"/>
      <c r="X142" s="557"/>
      <c r="Y142" s="68"/>
      <c r="Z142" s="68"/>
    </row>
    <row r="143" spans="1:35" ht="32.25" customHeight="1" x14ac:dyDescent="0.2">
      <c r="A143" s="172" t="s">
        <v>186</v>
      </c>
      <c r="B143" s="686"/>
      <c r="C143" s="687"/>
      <c r="D143" s="382"/>
      <c r="E143" s="539"/>
      <c r="F143" s="539"/>
      <c r="G143" s="540"/>
      <c r="H143" s="628"/>
      <c r="I143" s="629"/>
      <c r="J143" s="629"/>
      <c r="K143" s="630"/>
      <c r="L143" s="631"/>
      <c r="M143" s="632"/>
      <c r="N143" s="633"/>
      <c r="O143" s="68"/>
      <c r="P143" s="203"/>
      <c r="Q143" s="536"/>
      <c r="R143" s="556"/>
      <c r="S143" s="556"/>
      <c r="T143" s="556"/>
      <c r="U143" s="556"/>
      <c r="V143" s="556"/>
      <c r="W143" s="556"/>
      <c r="X143" s="557"/>
      <c r="Y143" s="68"/>
      <c r="Z143" s="68"/>
      <c r="AG143" s="247"/>
      <c r="AH143" s="248"/>
      <c r="AI143" s="248"/>
    </row>
    <row r="144" spans="1:35" ht="32.25" customHeight="1" x14ac:dyDescent="0.2">
      <c r="A144" s="172" t="s">
        <v>186</v>
      </c>
      <c r="B144" s="686"/>
      <c r="C144" s="687"/>
      <c r="D144" s="382"/>
      <c r="E144" s="539"/>
      <c r="F144" s="539"/>
      <c r="G144" s="540"/>
      <c r="H144" s="628"/>
      <c r="I144" s="629"/>
      <c r="J144" s="629"/>
      <c r="K144" s="630"/>
      <c r="L144" s="631"/>
      <c r="M144" s="632"/>
      <c r="N144" s="633"/>
      <c r="O144" s="68"/>
      <c r="P144" s="203"/>
      <c r="Q144" s="536"/>
      <c r="R144" s="556"/>
      <c r="S144" s="556"/>
      <c r="T144" s="556"/>
      <c r="U144" s="556"/>
      <c r="V144" s="556"/>
      <c r="W144" s="556"/>
      <c r="X144" s="557"/>
      <c r="Y144" s="68"/>
      <c r="Z144" s="68"/>
      <c r="AA144" s="249"/>
      <c r="AB144" s="250"/>
      <c r="AG144" s="247"/>
      <c r="AH144" s="248"/>
      <c r="AI144" s="248"/>
    </row>
    <row r="145" spans="1:35" ht="32.25" customHeight="1" x14ac:dyDescent="0.2">
      <c r="A145" s="172" t="s">
        <v>186</v>
      </c>
      <c r="B145" s="686"/>
      <c r="C145" s="687"/>
      <c r="D145" s="382"/>
      <c r="E145" s="539"/>
      <c r="F145" s="539"/>
      <c r="G145" s="540"/>
      <c r="H145" s="628"/>
      <c r="I145" s="629"/>
      <c r="J145" s="629"/>
      <c r="K145" s="630"/>
      <c r="L145" s="631"/>
      <c r="M145" s="632"/>
      <c r="N145" s="633"/>
      <c r="O145" s="193"/>
      <c r="P145" s="203"/>
      <c r="Q145" s="536"/>
      <c r="R145" s="556"/>
      <c r="S145" s="556"/>
      <c r="T145" s="556"/>
      <c r="U145" s="556"/>
      <c r="V145" s="556"/>
      <c r="W145" s="556"/>
      <c r="X145" s="557"/>
      <c r="Y145" s="68"/>
      <c r="Z145" s="68"/>
      <c r="AA145" s="249"/>
      <c r="AB145" s="250"/>
      <c r="AG145" s="247"/>
      <c r="AH145" s="248"/>
      <c r="AI145" s="248"/>
    </row>
    <row r="146" spans="1:35" ht="32.25" customHeight="1" x14ac:dyDescent="0.2">
      <c r="A146" s="172" t="s">
        <v>186</v>
      </c>
      <c r="B146" s="686"/>
      <c r="C146" s="687"/>
      <c r="D146" s="382"/>
      <c r="E146" s="539"/>
      <c r="F146" s="539"/>
      <c r="G146" s="540"/>
      <c r="H146" s="628"/>
      <c r="I146" s="629"/>
      <c r="J146" s="629"/>
      <c r="K146" s="630"/>
      <c r="L146" s="631"/>
      <c r="M146" s="632"/>
      <c r="N146" s="633"/>
      <c r="O146" s="68"/>
      <c r="P146" s="203"/>
      <c r="Q146" s="536"/>
      <c r="R146" s="556"/>
      <c r="S146" s="556"/>
      <c r="T146" s="556"/>
      <c r="U146" s="556"/>
      <c r="V146" s="556"/>
      <c r="W146" s="556"/>
      <c r="X146" s="557"/>
      <c r="Y146" s="68"/>
      <c r="Z146" s="68"/>
      <c r="AA146" s="249"/>
      <c r="AB146" s="250"/>
      <c r="AG146" s="247"/>
      <c r="AH146" s="248"/>
      <c r="AI146" s="248"/>
    </row>
    <row r="147" spans="1:35" ht="32.25" customHeight="1" x14ac:dyDescent="0.2">
      <c r="A147" s="172" t="s">
        <v>186</v>
      </c>
      <c r="B147" s="686"/>
      <c r="C147" s="687"/>
      <c r="D147" s="382"/>
      <c r="E147" s="539"/>
      <c r="F147" s="539"/>
      <c r="G147" s="540"/>
      <c r="H147" s="628"/>
      <c r="I147" s="629"/>
      <c r="J147" s="629"/>
      <c r="K147" s="630"/>
      <c r="L147" s="631"/>
      <c r="M147" s="632"/>
      <c r="N147" s="633"/>
      <c r="O147" s="68"/>
      <c r="P147" s="203"/>
      <c r="Q147" s="536"/>
      <c r="R147" s="556"/>
      <c r="S147" s="556"/>
      <c r="T147" s="556"/>
      <c r="U147" s="556"/>
      <c r="V147" s="556"/>
      <c r="W147" s="556"/>
      <c r="X147" s="557"/>
      <c r="Y147" s="68"/>
      <c r="Z147" s="68"/>
      <c r="AA147" s="249"/>
      <c r="AB147" s="250"/>
      <c r="AG147" s="247"/>
      <c r="AH147" s="248"/>
      <c r="AI147" s="248"/>
    </row>
    <row r="148" spans="1:35" ht="32.25" customHeight="1" x14ac:dyDescent="0.2">
      <c r="A148" s="172" t="s">
        <v>186</v>
      </c>
      <c r="B148" s="686"/>
      <c r="C148" s="687"/>
      <c r="D148" s="382"/>
      <c r="E148" s="539"/>
      <c r="F148" s="539"/>
      <c r="G148" s="540"/>
      <c r="H148" s="628"/>
      <c r="I148" s="629"/>
      <c r="J148" s="629"/>
      <c r="K148" s="634"/>
      <c r="L148" s="631"/>
      <c r="M148" s="632"/>
      <c r="N148" s="633"/>
      <c r="O148" s="68"/>
      <c r="P148" s="203"/>
      <c r="Q148" s="536"/>
      <c r="R148" s="556"/>
      <c r="S148" s="556"/>
      <c r="T148" s="556"/>
      <c r="U148" s="556"/>
      <c r="V148" s="556"/>
      <c r="W148" s="556"/>
      <c r="X148" s="557"/>
      <c r="Y148" s="68"/>
      <c r="Z148" s="68"/>
      <c r="AA148" s="249"/>
      <c r="AB148" s="250"/>
    </row>
    <row r="149" spans="1:35" ht="70.5" customHeight="1" x14ac:dyDescent="0.2">
      <c r="A149" s="172"/>
      <c r="B149" s="574"/>
      <c r="C149" s="575"/>
      <c r="D149" s="574" t="s">
        <v>300</v>
      </c>
      <c r="E149" s="576"/>
      <c r="F149" s="564"/>
      <c r="G149" s="565"/>
      <c r="H149" s="566" t="s">
        <v>259</v>
      </c>
      <c r="I149" s="567"/>
      <c r="J149" s="567"/>
      <c r="K149" s="551"/>
      <c r="L149" s="574" t="s">
        <v>305</v>
      </c>
      <c r="M149" s="576"/>
      <c r="N149" s="635"/>
      <c r="O149" s="68"/>
      <c r="P149" s="226" t="s">
        <v>306</v>
      </c>
      <c r="Q149" s="577" t="s">
        <v>261</v>
      </c>
      <c r="R149" s="578"/>
      <c r="S149" s="579"/>
      <c r="T149" s="583" t="s">
        <v>262</v>
      </c>
      <c r="U149" s="584"/>
      <c r="V149" s="584"/>
      <c r="W149" s="584"/>
      <c r="X149" s="585"/>
      <c r="Z149" s="68"/>
      <c r="AA149" s="249"/>
      <c r="AB149" s="250"/>
      <c r="AG149" s="247"/>
      <c r="AH149" s="248"/>
      <c r="AI149" s="248"/>
    </row>
    <row r="150" spans="1:35" ht="32.25" customHeight="1" x14ac:dyDescent="0.2">
      <c r="A150" s="172" t="s">
        <v>186</v>
      </c>
      <c r="B150" s="686"/>
      <c r="C150" s="687"/>
      <c r="D150" s="382"/>
      <c r="E150" s="539"/>
      <c r="F150" s="539"/>
      <c r="G150" s="540"/>
      <c r="H150" s="628"/>
      <c r="I150" s="629"/>
      <c r="J150" s="629"/>
      <c r="K150" s="634"/>
      <c r="L150" s="631"/>
      <c r="M150" s="632"/>
      <c r="N150" s="633"/>
      <c r="O150" s="68"/>
      <c r="P150" s="227"/>
      <c r="Q150" s="380"/>
      <c r="R150" s="554"/>
      <c r="S150" s="555"/>
      <c r="T150" s="580"/>
      <c r="U150" s="581"/>
      <c r="V150" s="581"/>
      <c r="W150" s="581"/>
      <c r="X150" s="582"/>
      <c r="Y150" s="68"/>
      <c r="Z150" s="68"/>
      <c r="AA150" s="249"/>
      <c r="AB150" s="250"/>
      <c r="AG150" s="247"/>
      <c r="AH150" s="248"/>
      <c r="AI150" s="248"/>
    </row>
    <row r="151" spans="1:35" ht="32.25" customHeight="1" x14ac:dyDescent="0.2">
      <c r="A151" s="172" t="s">
        <v>186</v>
      </c>
      <c r="B151" s="686"/>
      <c r="C151" s="687"/>
      <c r="D151" s="382"/>
      <c r="E151" s="539"/>
      <c r="F151" s="539"/>
      <c r="G151" s="540"/>
      <c r="H151" s="628"/>
      <c r="I151" s="629"/>
      <c r="J151" s="629"/>
      <c r="K151" s="634"/>
      <c r="L151" s="631"/>
      <c r="M151" s="632"/>
      <c r="N151" s="633"/>
      <c r="O151" s="68"/>
      <c r="P151" s="227"/>
      <c r="Q151" s="380"/>
      <c r="R151" s="554"/>
      <c r="S151" s="555"/>
      <c r="T151" s="580"/>
      <c r="U151" s="581"/>
      <c r="V151" s="581"/>
      <c r="W151" s="581"/>
      <c r="X151" s="582"/>
      <c r="Y151" s="68"/>
      <c r="Z151" s="68"/>
      <c r="AA151" s="249"/>
      <c r="AB151" s="250"/>
      <c r="AG151" s="247"/>
      <c r="AH151" s="248"/>
      <c r="AI151" s="248"/>
    </row>
    <row r="152" spans="1:35" ht="32.25" customHeight="1" x14ac:dyDescent="0.2">
      <c r="A152" s="172" t="s">
        <v>186</v>
      </c>
      <c r="B152" s="686"/>
      <c r="C152" s="687"/>
      <c r="D152" s="382"/>
      <c r="E152" s="539"/>
      <c r="F152" s="539"/>
      <c r="G152" s="540"/>
      <c r="H152" s="628"/>
      <c r="I152" s="629"/>
      <c r="J152" s="629"/>
      <c r="K152" s="634"/>
      <c r="L152" s="631"/>
      <c r="M152" s="632"/>
      <c r="N152" s="633"/>
      <c r="O152" s="68"/>
      <c r="P152" s="227"/>
      <c r="Q152" s="380"/>
      <c r="R152" s="554"/>
      <c r="S152" s="555"/>
      <c r="T152" s="580"/>
      <c r="U152" s="581"/>
      <c r="V152" s="581"/>
      <c r="W152" s="581"/>
      <c r="X152" s="582"/>
      <c r="Y152" s="68"/>
      <c r="Z152" s="68"/>
      <c r="AA152" s="249"/>
      <c r="AB152" s="250"/>
      <c r="AG152" s="247"/>
      <c r="AH152" s="248"/>
      <c r="AI152" s="248"/>
    </row>
    <row r="153" spans="1:35" ht="32.25" customHeight="1" x14ac:dyDescent="0.2">
      <c r="A153" s="172" t="s">
        <v>186</v>
      </c>
      <c r="B153" s="686"/>
      <c r="C153" s="687"/>
      <c r="D153" s="382"/>
      <c r="E153" s="539"/>
      <c r="F153" s="539"/>
      <c r="G153" s="540"/>
      <c r="H153" s="628"/>
      <c r="I153" s="629"/>
      <c r="J153" s="629"/>
      <c r="K153" s="634"/>
      <c r="L153" s="631"/>
      <c r="M153" s="632"/>
      <c r="N153" s="633"/>
      <c r="O153" s="193"/>
      <c r="P153" s="227"/>
      <c r="Q153" s="380"/>
      <c r="R153" s="554"/>
      <c r="S153" s="555"/>
      <c r="T153" s="580"/>
      <c r="U153" s="581"/>
      <c r="V153" s="581"/>
      <c r="W153" s="581"/>
      <c r="X153" s="582"/>
      <c r="Y153" s="68"/>
      <c r="Z153" s="68"/>
      <c r="AA153" s="249"/>
      <c r="AB153" s="250"/>
      <c r="AG153" s="247"/>
      <c r="AH153" s="248"/>
      <c r="AI153" s="248"/>
    </row>
    <row r="154" spans="1:35" ht="32.25" customHeight="1" x14ac:dyDescent="0.2">
      <c r="A154" s="172" t="s">
        <v>186</v>
      </c>
      <c r="B154" s="686"/>
      <c r="C154" s="687"/>
      <c r="D154" s="382"/>
      <c r="E154" s="539"/>
      <c r="F154" s="539"/>
      <c r="G154" s="540"/>
      <c r="H154" s="628"/>
      <c r="I154" s="629"/>
      <c r="J154" s="629"/>
      <c r="K154" s="634"/>
      <c r="L154" s="631"/>
      <c r="M154" s="632"/>
      <c r="N154" s="633"/>
      <c r="O154" s="68"/>
      <c r="P154" s="227"/>
      <c r="Q154" s="380"/>
      <c r="R154" s="554"/>
      <c r="S154" s="555"/>
      <c r="T154" s="580"/>
      <c r="U154" s="581"/>
      <c r="V154" s="581"/>
      <c r="W154" s="581"/>
      <c r="X154" s="582"/>
      <c r="Y154" s="68"/>
      <c r="Z154" s="68"/>
      <c r="AA154" s="249"/>
      <c r="AB154" s="250"/>
    </row>
    <row r="155" spans="1:35" ht="32.25" customHeight="1" x14ac:dyDescent="0.2">
      <c r="A155" s="172" t="s">
        <v>186</v>
      </c>
      <c r="B155" s="686"/>
      <c r="C155" s="687"/>
      <c r="D155" s="382"/>
      <c r="E155" s="539"/>
      <c r="F155" s="539"/>
      <c r="G155" s="540"/>
      <c r="H155" s="628"/>
      <c r="I155" s="629"/>
      <c r="J155" s="629"/>
      <c r="K155" s="634"/>
      <c r="L155" s="631"/>
      <c r="M155" s="632"/>
      <c r="N155" s="633"/>
      <c r="O155" s="68"/>
      <c r="P155" s="227"/>
      <c r="Q155" s="380"/>
      <c r="R155" s="554"/>
      <c r="S155" s="555"/>
      <c r="T155" s="580"/>
      <c r="U155" s="581"/>
      <c r="V155" s="581"/>
      <c r="W155" s="581"/>
      <c r="X155" s="582"/>
      <c r="Y155" s="68"/>
      <c r="Z155" s="68"/>
      <c r="AA155" s="249"/>
      <c r="AB155" s="250"/>
      <c r="AG155" s="247"/>
      <c r="AH155" s="248"/>
      <c r="AI155" s="248"/>
    </row>
    <row r="156" spans="1:35" ht="32.25" customHeight="1" x14ac:dyDescent="0.2">
      <c r="A156" s="172" t="s">
        <v>186</v>
      </c>
      <c r="B156" s="686"/>
      <c r="C156" s="687"/>
      <c r="D156" s="382"/>
      <c r="E156" s="539"/>
      <c r="F156" s="539"/>
      <c r="G156" s="540"/>
      <c r="H156" s="628"/>
      <c r="I156" s="629"/>
      <c r="J156" s="629"/>
      <c r="K156" s="634"/>
      <c r="L156" s="631"/>
      <c r="M156" s="632"/>
      <c r="N156" s="633"/>
      <c r="O156" s="68"/>
      <c r="P156" s="227"/>
      <c r="Q156" s="380"/>
      <c r="R156" s="554"/>
      <c r="S156" s="555"/>
      <c r="T156" s="580"/>
      <c r="U156" s="581"/>
      <c r="V156" s="581"/>
      <c r="W156" s="581"/>
      <c r="X156" s="582"/>
      <c r="Y156" s="68"/>
      <c r="Z156" s="68"/>
      <c r="AA156" s="249"/>
      <c r="AB156" s="250"/>
      <c r="AG156" s="247"/>
      <c r="AH156" s="248"/>
      <c r="AI156" s="248"/>
    </row>
    <row r="157" spans="1:35" ht="32.25" customHeight="1" x14ac:dyDescent="0.2">
      <c r="A157" s="172" t="s">
        <v>186</v>
      </c>
      <c r="B157" s="686"/>
      <c r="C157" s="687"/>
      <c r="D157" s="382"/>
      <c r="E157" s="539"/>
      <c r="F157" s="539"/>
      <c r="G157" s="540"/>
      <c r="H157" s="628"/>
      <c r="I157" s="629"/>
      <c r="J157" s="629"/>
      <c r="K157" s="634"/>
      <c r="L157" s="631"/>
      <c r="M157" s="632"/>
      <c r="N157" s="633"/>
      <c r="O157" s="68"/>
      <c r="P157" s="227"/>
      <c r="Q157" s="380"/>
      <c r="R157" s="554"/>
      <c r="S157" s="555"/>
      <c r="T157" s="580"/>
      <c r="U157" s="581"/>
      <c r="V157" s="581"/>
      <c r="W157" s="581"/>
      <c r="X157" s="582"/>
      <c r="Y157" s="68"/>
      <c r="Z157" s="68"/>
      <c r="AA157" s="249"/>
      <c r="AB157" s="250"/>
      <c r="AG157" s="247"/>
      <c r="AH157" s="248"/>
      <c r="AI157" s="248"/>
    </row>
    <row r="158" spans="1:35" ht="32.25" customHeight="1" x14ac:dyDescent="0.2">
      <c r="A158" s="172" t="s">
        <v>186</v>
      </c>
      <c r="B158" s="686"/>
      <c r="C158" s="687"/>
      <c r="D158" s="382"/>
      <c r="E158" s="539"/>
      <c r="F158" s="539"/>
      <c r="G158" s="540"/>
      <c r="H158" s="628"/>
      <c r="I158" s="629"/>
      <c r="J158" s="629"/>
      <c r="K158" s="634"/>
      <c r="L158" s="631"/>
      <c r="M158" s="632"/>
      <c r="N158" s="633"/>
      <c r="O158" s="68"/>
      <c r="P158" s="227"/>
      <c r="Q158" s="380"/>
      <c r="R158" s="554"/>
      <c r="S158" s="555"/>
      <c r="T158" s="580"/>
      <c r="U158" s="581"/>
      <c r="V158" s="581"/>
      <c r="W158" s="581"/>
      <c r="X158" s="582"/>
      <c r="Y158" s="68"/>
      <c r="Z158" s="68"/>
      <c r="AA158" s="249"/>
      <c r="AB158" s="250"/>
      <c r="AG158" s="247"/>
      <c r="AH158" s="248"/>
      <c r="AI158" s="248"/>
    </row>
    <row r="159" spans="1:35" ht="32.25" customHeight="1" x14ac:dyDescent="0.2">
      <c r="A159" s="172" t="s">
        <v>186</v>
      </c>
      <c r="B159" s="686"/>
      <c r="C159" s="687"/>
      <c r="D159" s="382"/>
      <c r="E159" s="539"/>
      <c r="F159" s="539"/>
      <c r="G159" s="540"/>
      <c r="H159" s="628"/>
      <c r="I159" s="629"/>
      <c r="J159" s="629"/>
      <c r="K159" s="634"/>
      <c r="L159" s="631"/>
      <c r="M159" s="632"/>
      <c r="N159" s="633"/>
      <c r="O159" s="170"/>
      <c r="P159" s="227"/>
      <c r="Q159" s="380"/>
      <c r="R159" s="554"/>
      <c r="S159" s="555"/>
      <c r="T159" s="580"/>
      <c r="U159" s="581"/>
      <c r="V159" s="581"/>
      <c r="W159" s="581"/>
      <c r="X159" s="582"/>
      <c r="Y159" s="68"/>
      <c r="Z159" s="68"/>
      <c r="AA159" s="249"/>
      <c r="AB159" s="250"/>
      <c r="AG159" s="247"/>
      <c r="AH159" s="248"/>
      <c r="AI159" s="248"/>
    </row>
    <row r="160" spans="1:35" ht="6.75" customHeight="1" x14ac:dyDescent="0.2">
      <c r="A160" s="174">
        <v>1</v>
      </c>
      <c r="AA160" s="249"/>
      <c r="AB160" s="250"/>
      <c r="AG160" s="247"/>
      <c r="AH160" s="248"/>
      <c r="AI160" s="248"/>
    </row>
    <row r="161" spans="1:46" ht="54.75" customHeight="1" x14ac:dyDescent="0.2">
      <c r="A161" s="172">
        <v>1</v>
      </c>
      <c r="B161" s="44"/>
      <c r="D161" s="33"/>
      <c r="E161" s="33"/>
      <c r="F161" s="33"/>
      <c r="G161" s="33"/>
      <c r="H161" s="33"/>
      <c r="I161" s="33"/>
      <c r="J161" s="33"/>
      <c r="M161" s="636" t="str">
        <f>IF(UtvarderingsVal="Alt2","","Max prisavdrag för uppfyllda bör-krav")</f>
        <v>Max prisavdrag för uppfyllda bör-krav</v>
      </c>
      <c r="N161" s="637"/>
      <c r="P161" s="33"/>
      <c r="Q161" s="33"/>
      <c r="R161" s="33"/>
      <c r="S161" s="33"/>
      <c r="T161" s="33"/>
      <c r="U161" s="33"/>
      <c r="V161" s="33"/>
      <c r="W161" s="62"/>
      <c r="X161" s="63"/>
      <c r="Y161" s="33"/>
      <c r="Z161" s="33"/>
      <c r="AA161" s="249"/>
      <c r="AB161" s="250"/>
      <c r="AG161" s="247"/>
      <c r="AH161" s="248"/>
      <c r="AI161" s="248"/>
    </row>
    <row r="162" spans="1:46" ht="27" customHeight="1" x14ac:dyDescent="0.2">
      <c r="A162" s="172">
        <v>1</v>
      </c>
      <c r="B162" s="586"/>
      <c r="C162" s="587"/>
      <c r="F162" s="33"/>
      <c r="G162" s="70"/>
      <c r="H162" s="33"/>
      <c r="I162" s="33"/>
      <c r="J162" s="33"/>
      <c r="K162" s="104"/>
      <c r="L162" s="104"/>
      <c r="M162" s="638">
        <f>SUM(M139:M159)</f>
        <v>0</v>
      </c>
      <c r="N162" s="639"/>
      <c r="P162" s="33"/>
      <c r="Q162" s="33"/>
      <c r="R162" s="586"/>
      <c r="S162" s="587"/>
      <c r="T162" s="453" t="str">
        <f>IF(UtvarderingsVal="Alt2","","Totalt erhållet prisavdrag:")</f>
        <v>Totalt erhållet prisavdrag:</v>
      </c>
      <c r="U162" s="640"/>
      <c r="V162" s="641">
        <f>IFERROR(IF(UtvarderingsVal="Alt2","",SUMIF(P139:P148,"Ja",L139:L148))+SUM(P150:P159),"")</f>
        <v>0</v>
      </c>
      <c r="W162" s="642"/>
      <c r="X162" s="229"/>
      <c r="Y162" s="63"/>
      <c r="Z162" s="68"/>
      <c r="AA162" s="249"/>
      <c r="AB162" s="250"/>
    </row>
    <row r="163" spans="1:46" x14ac:dyDescent="0.2">
      <c r="A163" s="172"/>
      <c r="B163" s="33"/>
      <c r="C163" s="33"/>
      <c r="D163" s="33"/>
      <c r="E163" s="33"/>
      <c r="F163" s="33"/>
      <c r="G163" s="33"/>
      <c r="H163" s="33"/>
      <c r="I163" s="33"/>
      <c r="J163" s="33"/>
      <c r="M163" s="643"/>
      <c r="N163" s="643"/>
      <c r="P163" s="33"/>
      <c r="Q163" s="33"/>
      <c r="R163" s="33"/>
      <c r="S163" s="33"/>
      <c r="T163" s="33"/>
      <c r="U163" s="33"/>
      <c r="V163" s="33"/>
      <c r="W163" s="33"/>
      <c r="X163" s="62"/>
      <c r="Y163" s="63"/>
      <c r="Z163" s="33"/>
      <c r="AA163" s="249"/>
      <c r="AB163" s="250"/>
      <c r="AG163" s="247"/>
      <c r="AH163" s="248"/>
      <c r="AI163" s="248"/>
    </row>
    <row r="164" spans="1:46" ht="7.5" customHeight="1" x14ac:dyDescent="0.2">
      <c r="B164" s="87"/>
      <c r="C164" s="87"/>
      <c r="D164" s="87"/>
      <c r="E164" s="53"/>
      <c r="F164" s="53"/>
      <c r="G164" s="53"/>
      <c r="H164" s="53"/>
      <c r="J164" s="6"/>
      <c r="P164" s="49"/>
      <c r="R164" s="6"/>
      <c r="S164" s="6"/>
      <c r="T164" s="44"/>
      <c r="U164" s="6"/>
      <c r="V164" s="51"/>
      <c r="W164" s="50"/>
      <c r="X164" s="33"/>
      <c r="Y164" s="33"/>
      <c r="Z164" s="33"/>
      <c r="AA164" s="249"/>
      <c r="AB164" s="250"/>
      <c r="AG164" s="247"/>
      <c r="AH164" s="248"/>
      <c r="AI164" s="248"/>
      <c r="AJ164" s="54"/>
      <c r="AK164" s="54"/>
      <c r="AL164" s="54"/>
      <c r="AM164" s="54"/>
      <c r="AN164" s="54"/>
      <c r="AO164" s="54"/>
      <c r="AP164" s="54"/>
      <c r="AQ164" s="54"/>
      <c r="AR164" s="54"/>
      <c r="AS164" s="54"/>
      <c r="AT164" s="54"/>
    </row>
    <row r="165" spans="1:46" ht="8.25" customHeight="1" x14ac:dyDescent="0.2">
      <c r="A165" s="174" t="s">
        <v>156</v>
      </c>
      <c r="J165" s="6"/>
      <c r="L165" s="78"/>
      <c r="M165" s="78"/>
      <c r="N165" s="78"/>
      <c r="P165" s="57"/>
      <c r="R165" s="57"/>
      <c r="S165" s="9"/>
      <c r="T165" s="9"/>
      <c r="U165" s="9"/>
      <c r="V165" s="9"/>
      <c r="W165" s="32"/>
      <c r="Y165" s="32"/>
      <c r="Z165" s="32"/>
      <c r="AA165" s="249"/>
      <c r="AB165" s="250"/>
      <c r="AG165" s="247"/>
      <c r="AH165" s="248"/>
      <c r="AI165" s="248"/>
      <c r="AJ165" s="54"/>
      <c r="AK165" s="54"/>
      <c r="AL165" s="54"/>
      <c r="AM165" s="54"/>
      <c r="AN165" s="54"/>
      <c r="AO165" s="54"/>
      <c r="AP165" s="54"/>
      <c r="AQ165" s="54"/>
      <c r="AR165" s="54"/>
      <c r="AS165" s="54"/>
      <c r="AT165" s="54"/>
    </row>
    <row r="166" spans="1:46" ht="7.5" customHeight="1" x14ac:dyDescent="0.25">
      <c r="B166" s="74"/>
      <c r="C166" s="74"/>
      <c r="D166" s="74"/>
      <c r="E166" s="74"/>
      <c r="F166" s="74"/>
      <c r="G166" s="74"/>
      <c r="H166" s="74"/>
      <c r="I166" s="74"/>
      <c r="S166" s="33"/>
      <c r="T166" s="33"/>
      <c r="U166" s="33"/>
      <c r="V166" s="77"/>
      <c r="W166" s="77"/>
      <c r="X166" s="77"/>
      <c r="Y166" s="77"/>
      <c r="Z166" s="50"/>
      <c r="AA166" s="249"/>
      <c r="AB166" s="250"/>
      <c r="AG166" s="247"/>
      <c r="AH166" s="248"/>
      <c r="AI166" s="248"/>
    </row>
    <row r="167" spans="1:46" ht="29.25" customHeight="1" x14ac:dyDescent="0.2">
      <c r="A167" s="174" t="s">
        <v>157</v>
      </c>
      <c r="B167" s="128" t="s">
        <v>236</v>
      </c>
      <c r="C167" s="129"/>
      <c r="D167" s="129"/>
      <c r="E167" s="129"/>
      <c r="F167" s="129"/>
      <c r="G167" s="129"/>
      <c r="H167" s="129"/>
      <c r="I167" s="129"/>
      <c r="J167" s="129"/>
      <c r="K167" s="130"/>
      <c r="L167" s="129"/>
      <c r="M167" s="129"/>
      <c r="N167" s="140"/>
      <c r="P167" s="475" t="s">
        <v>130</v>
      </c>
      <c r="Q167" s="528"/>
      <c r="R167" s="475" t="s">
        <v>129</v>
      </c>
      <c r="S167" s="528"/>
      <c r="AA167" s="249"/>
      <c r="AB167" s="250"/>
      <c r="AG167" s="247"/>
      <c r="AH167" s="248"/>
      <c r="AI167" s="248"/>
    </row>
    <row r="168" spans="1:46" customFormat="1" ht="21.75" customHeight="1" x14ac:dyDescent="0.2">
      <c r="A168" s="174" t="s">
        <v>157</v>
      </c>
      <c r="B168" s="644" t="s">
        <v>175</v>
      </c>
      <c r="C168" s="388"/>
      <c r="D168" s="388"/>
      <c r="E168" s="388"/>
      <c r="F168" s="388"/>
      <c r="G168" s="388"/>
      <c r="H168" s="388"/>
      <c r="I168" s="388"/>
      <c r="J168" s="388"/>
      <c r="K168" s="388"/>
      <c r="L168" s="388"/>
      <c r="M168" s="388"/>
      <c r="N168" s="645"/>
      <c r="P168" s="92">
        <f>V162</f>
        <v>0</v>
      </c>
      <c r="Q168" s="80"/>
      <c r="R168" s="92">
        <f>+X75+X92-P168</f>
        <v>0</v>
      </c>
      <c r="S168" s="80"/>
      <c r="AA168" s="249"/>
      <c r="AB168" s="250"/>
      <c r="AC168" s="242"/>
      <c r="AD168" s="242"/>
      <c r="AE168" s="242"/>
      <c r="AF168" s="242"/>
      <c r="AG168" s="242"/>
      <c r="AH168" s="243"/>
      <c r="AI168" s="243"/>
    </row>
    <row r="169" spans="1:46" x14ac:dyDescent="0.2">
      <c r="A169" s="174" t="s">
        <v>157</v>
      </c>
      <c r="B169" s="644"/>
      <c r="C169" s="388"/>
      <c r="D169" s="388"/>
      <c r="E169" s="388"/>
      <c r="F169" s="388"/>
      <c r="G169" s="388"/>
      <c r="H169" s="388"/>
      <c r="I169" s="388"/>
      <c r="J169" s="388"/>
      <c r="K169" s="388"/>
      <c r="L169" s="388"/>
      <c r="M169" s="388"/>
      <c r="N169" s="645"/>
      <c r="P169" s="82"/>
      <c r="Q169" s="81"/>
      <c r="R169" s="649" t="s">
        <v>166</v>
      </c>
      <c r="S169" s="530"/>
      <c r="T169" s="33"/>
      <c r="U169" s="33"/>
      <c r="X169" s="33"/>
      <c r="Y169" s="33"/>
      <c r="Z169" s="33"/>
      <c r="AA169" s="249"/>
      <c r="AB169" s="250"/>
    </row>
    <row r="170" spans="1:46" x14ac:dyDescent="0.2">
      <c r="A170" s="174" t="s">
        <v>157</v>
      </c>
      <c r="B170" s="646"/>
      <c r="C170" s="647"/>
      <c r="D170" s="647"/>
      <c r="E170" s="647"/>
      <c r="F170" s="647"/>
      <c r="G170" s="647"/>
      <c r="H170" s="647"/>
      <c r="I170" s="647"/>
      <c r="J170" s="647"/>
      <c r="K170" s="647"/>
      <c r="L170" s="647"/>
      <c r="M170" s="647"/>
      <c r="N170" s="648"/>
      <c r="P170" s="83"/>
      <c r="Q170" s="84"/>
      <c r="R170" s="650"/>
      <c r="S170" s="651"/>
      <c r="T170" s="33"/>
      <c r="U170" s="33"/>
      <c r="V170" s="52"/>
      <c r="Z170" s="257"/>
      <c r="AA170" s="249"/>
      <c r="AB170" s="250"/>
    </row>
    <row r="171" spans="1:46" ht="9" customHeight="1" x14ac:dyDescent="0.2">
      <c r="A171" s="174" t="s">
        <v>157</v>
      </c>
      <c r="J171" s="6"/>
      <c r="L171" s="78"/>
      <c r="M171" s="78"/>
      <c r="N171" s="78"/>
      <c r="P171" s="57"/>
      <c r="R171" s="57"/>
      <c r="S171" s="9"/>
      <c r="T171" s="9"/>
      <c r="U171" s="9"/>
      <c r="V171" s="9"/>
      <c r="W171" s="32"/>
      <c r="Y171" s="32"/>
      <c r="Z171" s="32"/>
      <c r="AA171" s="249"/>
      <c r="AB171" s="250"/>
      <c r="AJ171" s="54"/>
      <c r="AK171" s="54"/>
      <c r="AL171" s="54"/>
      <c r="AM171" s="54"/>
      <c r="AN171" s="54"/>
      <c r="AO171" s="54"/>
      <c r="AP171" s="54"/>
      <c r="AQ171" s="54"/>
      <c r="AR171" s="54"/>
      <c r="AS171" s="54"/>
      <c r="AT171" s="54"/>
    </row>
    <row r="172" spans="1:46" x14ac:dyDescent="0.2">
      <c r="B172" s="85"/>
      <c r="C172" s="85"/>
      <c r="D172" s="85"/>
      <c r="E172" s="85"/>
      <c r="F172" s="85"/>
      <c r="G172" s="85"/>
      <c r="H172" s="85"/>
      <c r="I172" s="85"/>
      <c r="J172" s="6"/>
      <c r="L172" s="79"/>
      <c r="M172" s="79"/>
      <c r="N172" s="79"/>
      <c r="P172" s="64"/>
      <c r="R172" s="9"/>
      <c r="U172" s="32"/>
      <c r="V172" s="32"/>
      <c r="W172" s="6"/>
      <c r="AA172" s="249"/>
      <c r="AB172" s="250"/>
      <c r="AG172" s="247"/>
      <c r="AH172" s="248"/>
      <c r="AI172" s="248"/>
      <c r="AJ172" s="54"/>
      <c r="AK172" s="54"/>
      <c r="AL172" s="54"/>
      <c r="AM172" s="54"/>
      <c r="AN172" s="54"/>
      <c r="AO172" s="54"/>
      <c r="AP172" s="54"/>
      <c r="AQ172" s="54"/>
      <c r="AR172" s="54"/>
      <c r="AS172" s="54"/>
      <c r="AT172" s="54"/>
    </row>
    <row r="173" spans="1:46" x14ac:dyDescent="0.2">
      <c r="B173" s="85"/>
      <c r="C173" s="85"/>
      <c r="D173" s="85"/>
      <c r="E173" s="85"/>
      <c r="F173" s="85"/>
      <c r="G173" s="85"/>
      <c r="H173" s="85"/>
      <c r="I173" s="85"/>
      <c r="J173" s="6"/>
      <c r="L173" s="79"/>
      <c r="M173" s="79"/>
      <c r="N173" s="79"/>
      <c r="P173" s="64"/>
      <c r="R173" s="9"/>
      <c r="U173" s="32"/>
      <c r="V173" s="32"/>
      <c r="W173" s="6"/>
      <c r="AA173" s="249"/>
      <c r="AB173" s="250"/>
      <c r="AG173" s="247"/>
      <c r="AH173" s="248"/>
      <c r="AI173" s="248"/>
      <c r="AJ173" s="54"/>
      <c r="AK173" s="54"/>
      <c r="AL173" s="54"/>
      <c r="AM173" s="54"/>
      <c r="AN173" s="54"/>
      <c r="AO173" s="54"/>
      <c r="AP173" s="54"/>
      <c r="AQ173" s="54"/>
      <c r="AR173" s="54"/>
      <c r="AS173" s="54"/>
      <c r="AT173" s="54"/>
    </row>
    <row r="174" spans="1:46" ht="18" x14ac:dyDescent="0.2">
      <c r="B174" s="371" t="s">
        <v>218</v>
      </c>
      <c r="C174" s="371"/>
      <c r="D174" s="371"/>
      <c r="E174" s="371"/>
      <c r="F174" s="371"/>
      <c r="H174" s="71"/>
      <c r="I174" s="71"/>
      <c r="J174" s="71"/>
      <c r="S174" s="33"/>
      <c r="T174" s="33"/>
      <c r="U174" s="33"/>
      <c r="W174" s="33"/>
      <c r="AA174" s="249"/>
      <c r="AB174" s="250"/>
      <c r="AG174" s="247"/>
      <c r="AH174" s="248"/>
      <c r="AI174" s="248"/>
    </row>
    <row r="175" spans="1:46" ht="26.25" customHeight="1" x14ac:dyDescent="0.2">
      <c r="B175" s="336" t="s">
        <v>217</v>
      </c>
      <c r="C175" s="337"/>
      <c r="D175" s="337"/>
      <c r="E175" s="337"/>
      <c r="F175" s="337"/>
      <c r="G175" s="337"/>
      <c r="H175" s="337"/>
      <c r="I175" s="337"/>
      <c r="J175" s="71"/>
      <c r="S175" s="33"/>
      <c r="T175" s="33"/>
      <c r="U175" s="33"/>
      <c r="W175" s="33"/>
      <c r="AA175" s="249"/>
      <c r="AB175" s="250"/>
      <c r="AG175" s="247"/>
      <c r="AH175" s="248"/>
      <c r="AI175" s="248"/>
    </row>
    <row r="176" spans="1:46" x14ac:dyDescent="0.2">
      <c r="B176" s="29" t="s">
        <v>121</v>
      </c>
      <c r="H176" s="71"/>
      <c r="I176" s="71"/>
      <c r="J176" s="71"/>
      <c r="K176" s="44"/>
      <c r="P176" s="29"/>
      <c r="U176" s="33"/>
      <c r="V176" s="33"/>
      <c r="W176" s="33"/>
      <c r="AA176" s="249"/>
      <c r="AB176" s="250"/>
    </row>
    <row r="177" spans="2:35" ht="19.5" customHeight="1" x14ac:dyDescent="0.2">
      <c r="B177" s="354" t="s">
        <v>239</v>
      </c>
      <c r="C177" s="355"/>
      <c r="D177" s="355"/>
      <c r="E177" s="355"/>
      <c r="F177" s="355"/>
      <c r="G177" s="355"/>
      <c r="H177" s="355"/>
      <c r="I177" s="373"/>
      <c r="J177" s="71"/>
      <c r="K177" s="44"/>
      <c r="P177" s="338"/>
      <c r="Q177" s="338"/>
      <c r="R177" s="338"/>
      <c r="S177" s="338"/>
      <c r="T177" s="177"/>
      <c r="U177" s="33"/>
      <c r="AA177" s="249"/>
      <c r="AB177" s="250"/>
    </row>
    <row r="178" spans="2:35" ht="19.5" customHeight="1" x14ac:dyDescent="0.2">
      <c r="B178" s="349"/>
      <c r="C178" s="350"/>
      <c r="D178" s="350"/>
      <c r="E178" s="350"/>
      <c r="F178" s="350"/>
      <c r="G178" s="350"/>
      <c r="H178" s="350"/>
      <c r="I178" s="351"/>
      <c r="J178" s="71"/>
      <c r="K178" s="44"/>
      <c r="U178" s="33"/>
      <c r="AA178" s="249"/>
      <c r="AB178" s="250"/>
    </row>
    <row r="179" spans="2:35" ht="19.5" customHeight="1" x14ac:dyDescent="0.2">
      <c r="B179" s="349"/>
      <c r="C179" s="350"/>
      <c r="D179" s="350"/>
      <c r="E179" s="350"/>
      <c r="F179" s="350"/>
      <c r="G179" s="350"/>
      <c r="H179" s="350"/>
      <c r="I179" s="351"/>
      <c r="K179" s="44"/>
      <c r="U179" s="33"/>
      <c r="X179" s="256"/>
      <c r="Y179" s="256"/>
      <c r="Z179" s="256"/>
      <c r="AA179" s="249"/>
      <c r="AB179" s="250"/>
    </row>
    <row r="180" spans="2:35" ht="19.5" customHeight="1" x14ac:dyDescent="0.2">
      <c r="B180" s="353"/>
      <c r="C180" s="353"/>
      <c r="D180" s="353"/>
      <c r="E180" s="353"/>
      <c r="F180" s="353"/>
      <c r="G180" s="353"/>
      <c r="H180" s="353"/>
      <c r="I180" s="353"/>
      <c r="K180" s="44"/>
      <c r="U180" s="33"/>
      <c r="X180" s="256"/>
      <c r="Y180" s="256"/>
      <c r="Z180" s="256"/>
      <c r="AA180" s="249"/>
      <c r="AB180" s="250"/>
    </row>
    <row r="181" spans="2:35" ht="12.75" customHeight="1" x14ac:dyDescent="0.2">
      <c r="J181" s="6"/>
      <c r="P181" s="6"/>
      <c r="Q181" s="6"/>
      <c r="R181" s="6"/>
      <c r="S181" s="6"/>
      <c r="T181" s="6"/>
      <c r="U181" s="33"/>
      <c r="X181" s="256"/>
      <c r="Y181" s="256"/>
      <c r="Z181" s="256"/>
      <c r="AA181" s="249"/>
      <c r="AB181" s="250"/>
    </row>
    <row r="182" spans="2:35" ht="19.5" customHeight="1" x14ac:dyDescent="0.2">
      <c r="B182" s="29" t="s">
        <v>224</v>
      </c>
      <c r="P182" s="29"/>
      <c r="U182" s="33"/>
      <c r="X182" s="256"/>
      <c r="Y182" s="256"/>
      <c r="Z182" s="256"/>
      <c r="AA182" s="249"/>
      <c r="AB182" s="250"/>
    </row>
    <row r="183" spans="2:35" ht="19.5" customHeight="1" x14ac:dyDescent="0.2">
      <c r="B183" s="352" t="s">
        <v>173</v>
      </c>
      <c r="C183" s="352"/>
      <c r="D183" s="352"/>
      <c r="E183" s="352"/>
      <c r="F183" s="352"/>
      <c r="G183" s="352"/>
      <c r="H183" s="352"/>
      <c r="I183" s="352"/>
      <c r="P183" s="338"/>
      <c r="Q183" s="338"/>
      <c r="R183" s="338"/>
      <c r="S183" s="338"/>
      <c r="T183" s="177"/>
      <c r="U183" s="33"/>
      <c r="X183" s="256"/>
      <c r="Y183" s="256"/>
      <c r="Z183" s="256"/>
      <c r="AA183" s="249"/>
      <c r="AB183" s="250"/>
    </row>
    <row r="184" spans="2:35" ht="19.5" customHeight="1" x14ac:dyDescent="0.2">
      <c r="B184" s="353"/>
      <c r="C184" s="353"/>
      <c r="D184" s="353"/>
      <c r="E184" s="353"/>
      <c r="F184" s="353"/>
      <c r="G184" s="353"/>
      <c r="H184" s="353"/>
      <c r="I184" s="353"/>
      <c r="U184" s="33"/>
      <c r="X184" s="256"/>
      <c r="Y184" s="256"/>
      <c r="Z184" s="256"/>
      <c r="AA184" s="249"/>
      <c r="AB184" s="250"/>
    </row>
    <row r="185" spans="2:35" ht="19.5" customHeight="1" x14ac:dyDescent="0.2">
      <c r="B185" s="353"/>
      <c r="C185" s="353"/>
      <c r="D185" s="353"/>
      <c r="E185" s="353"/>
      <c r="F185" s="353"/>
      <c r="G185" s="353"/>
      <c r="H185" s="353"/>
      <c r="I185" s="353"/>
      <c r="U185" s="33"/>
      <c r="X185" s="256"/>
      <c r="Y185" s="256"/>
      <c r="Z185" s="256"/>
      <c r="AA185" s="249"/>
      <c r="AB185" s="250"/>
    </row>
    <row r="186" spans="2:35" ht="19.5" customHeight="1" x14ac:dyDescent="0.2">
      <c r="B186" s="353"/>
      <c r="C186" s="353"/>
      <c r="D186" s="353"/>
      <c r="E186" s="353"/>
      <c r="F186" s="353"/>
      <c r="G186" s="353"/>
      <c r="H186" s="353"/>
      <c r="I186" s="353"/>
      <c r="U186" s="33"/>
      <c r="X186" s="256"/>
      <c r="Y186" s="256"/>
      <c r="Z186" s="256"/>
      <c r="AA186" s="249"/>
      <c r="AB186" s="250"/>
    </row>
    <row r="187" spans="2:35" ht="19.5" customHeight="1" x14ac:dyDescent="0.2">
      <c r="U187" s="33"/>
      <c r="X187" s="256"/>
      <c r="Y187" s="256"/>
      <c r="Z187" s="256"/>
      <c r="AA187" s="249"/>
      <c r="AB187" s="250"/>
    </row>
    <row r="188" spans="2:35" ht="19.5" customHeight="1" x14ac:dyDescent="0.2">
      <c r="B188" s="29" t="s">
        <v>394</v>
      </c>
      <c r="P188" s="29"/>
      <c r="U188" s="33"/>
      <c r="X188" s="256"/>
      <c r="Y188" s="256"/>
      <c r="Z188" s="256"/>
      <c r="AG188" s="247"/>
      <c r="AH188" s="248"/>
      <c r="AI188" s="248"/>
    </row>
    <row r="189" spans="2:35" ht="19.5" customHeight="1" x14ac:dyDescent="0.2">
      <c r="B189" s="352" t="s">
        <v>395</v>
      </c>
      <c r="C189" s="352"/>
      <c r="D189" s="352"/>
      <c r="E189" s="352"/>
      <c r="F189" s="352"/>
      <c r="G189" s="352"/>
      <c r="H189" s="352"/>
      <c r="I189" s="352"/>
      <c r="P189" s="372"/>
      <c r="Q189" s="372"/>
      <c r="R189" s="372"/>
      <c r="S189" s="372"/>
      <c r="T189" s="177"/>
      <c r="U189" s="33"/>
      <c r="X189" s="256"/>
      <c r="Y189" s="256"/>
      <c r="Z189" s="256"/>
      <c r="AG189" s="247"/>
      <c r="AH189" s="248"/>
      <c r="AI189" s="248"/>
    </row>
    <row r="190" spans="2:35" ht="19.5" customHeight="1" x14ac:dyDescent="0.2">
      <c r="B190" s="353" t="s">
        <v>400</v>
      </c>
      <c r="C190" s="353"/>
      <c r="D190" s="353"/>
      <c r="E190" s="353"/>
      <c r="F190" s="353"/>
      <c r="G190" s="353"/>
      <c r="H190" s="353"/>
      <c r="I190" s="353"/>
      <c r="U190" s="33"/>
      <c r="X190" s="256"/>
      <c r="Y190" s="256"/>
      <c r="Z190" s="256"/>
      <c r="AG190" s="247"/>
      <c r="AH190" s="248"/>
      <c r="AI190" s="248"/>
    </row>
    <row r="191" spans="2:35" ht="19.5" customHeight="1" x14ac:dyDescent="0.2">
      <c r="U191" s="33"/>
      <c r="X191" s="256"/>
      <c r="Y191" s="256"/>
      <c r="Z191" s="256"/>
      <c r="AG191" s="247"/>
      <c r="AH191" s="248"/>
      <c r="AI191" s="248"/>
    </row>
    <row r="192" spans="2:35" ht="19.5" customHeight="1" x14ac:dyDescent="0.2">
      <c r="B192" s="29" t="s">
        <v>225</v>
      </c>
      <c r="P192" s="29"/>
      <c r="U192" s="33"/>
      <c r="X192" s="256"/>
      <c r="Y192" s="256"/>
      <c r="Z192" s="256"/>
      <c r="AA192" s="249"/>
      <c r="AB192" s="250"/>
    </row>
    <row r="193" spans="2:35" ht="19.5" customHeight="1" x14ac:dyDescent="0.2">
      <c r="B193" s="352" t="s">
        <v>226</v>
      </c>
      <c r="C193" s="352"/>
      <c r="D193" s="352"/>
      <c r="E193" s="352"/>
      <c r="F193" s="352"/>
      <c r="G193" s="352"/>
      <c r="H193" s="352"/>
      <c r="I193" s="352"/>
      <c r="P193" s="372"/>
      <c r="Q193" s="372"/>
      <c r="R193" s="372"/>
      <c r="S193" s="372"/>
      <c r="T193" s="177"/>
      <c r="U193" s="33"/>
      <c r="X193" s="256"/>
      <c r="Y193" s="256"/>
      <c r="Z193" s="256"/>
      <c r="AA193" s="249"/>
      <c r="AB193" s="250"/>
    </row>
    <row r="194" spans="2:35" ht="19.5" customHeight="1" x14ac:dyDescent="0.2">
      <c r="B194" s="353"/>
      <c r="C194" s="353"/>
      <c r="D194" s="353"/>
      <c r="E194" s="353"/>
      <c r="F194" s="353"/>
      <c r="G194" s="353"/>
      <c r="H194" s="353"/>
      <c r="I194" s="353"/>
      <c r="U194" s="33"/>
      <c r="X194" s="256"/>
      <c r="Y194" s="256"/>
      <c r="Z194" s="256"/>
      <c r="AA194" s="249"/>
      <c r="AB194" s="250"/>
    </row>
    <row r="195" spans="2:35" ht="19.5" customHeight="1" x14ac:dyDescent="0.2">
      <c r="B195" s="353"/>
      <c r="C195" s="353"/>
      <c r="D195" s="353"/>
      <c r="E195" s="353"/>
      <c r="F195" s="353"/>
      <c r="G195" s="353"/>
      <c r="H195" s="353"/>
      <c r="I195" s="353"/>
      <c r="U195" s="33"/>
      <c r="X195" s="256"/>
      <c r="Y195" s="256"/>
      <c r="Z195" s="256"/>
      <c r="AA195" s="249"/>
      <c r="AB195" s="250"/>
    </row>
    <row r="196" spans="2:35" ht="19.5" customHeight="1" x14ac:dyDescent="0.2">
      <c r="B196" s="353"/>
      <c r="C196" s="353"/>
      <c r="D196" s="353"/>
      <c r="E196" s="353"/>
      <c r="F196" s="353"/>
      <c r="G196" s="353"/>
      <c r="H196" s="353"/>
      <c r="I196" s="353"/>
      <c r="U196" s="33"/>
      <c r="X196" s="256"/>
      <c r="Y196" s="256"/>
      <c r="Z196" s="256"/>
      <c r="AA196" s="249"/>
      <c r="AB196" s="250"/>
    </row>
    <row r="197" spans="2:35" ht="19.5" customHeight="1" x14ac:dyDescent="0.2">
      <c r="B197" s="353"/>
      <c r="C197" s="353"/>
      <c r="D197" s="353"/>
      <c r="E197" s="353"/>
      <c r="F197" s="353"/>
      <c r="G197" s="353"/>
      <c r="H197" s="353"/>
      <c r="I197" s="353"/>
      <c r="U197" s="33"/>
      <c r="X197" s="256"/>
      <c r="Y197" s="256"/>
      <c r="Z197" s="256"/>
      <c r="AA197" s="249"/>
      <c r="AB197" s="250"/>
    </row>
    <row r="198" spans="2:35" ht="19.5" customHeight="1" x14ac:dyDescent="0.2">
      <c r="B198" s="353"/>
      <c r="C198" s="353"/>
      <c r="D198" s="353"/>
      <c r="E198" s="353"/>
      <c r="F198" s="353"/>
      <c r="G198" s="353"/>
      <c r="H198" s="353"/>
      <c r="I198" s="353"/>
      <c r="U198" s="33"/>
      <c r="X198" s="256"/>
      <c r="Y198" s="256"/>
      <c r="Z198" s="256"/>
      <c r="AA198" s="249"/>
      <c r="AB198" s="250"/>
    </row>
    <row r="199" spans="2:35" ht="17.25" customHeight="1" x14ac:dyDescent="0.2">
      <c r="B199" s="42"/>
      <c r="C199" s="42"/>
      <c r="D199" s="42"/>
      <c r="E199" s="42"/>
      <c r="F199" s="42"/>
      <c r="H199" s="36"/>
      <c r="I199" s="36"/>
      <c r="J199" s="36"/>
      <c r="P199" s="35"/>
      <c r="S199" s="33"/>
      <c r="T199" s="33"/>
      <c r="U199" s="33"/>
      <c r="X199" s="256"/>
      <c r="Y199" s="256"/>
      <c r="Z199" s="256"/>
      <c r="AA199" s="249"/>
      <c r="AB199" s="250"/>
    </row>
    <row r="200" spans="2:35" ht="19.5" customHeight="1" x14ac:dyDescent="0.2">
      <c r="B200" s="29" t="s">
        <v>167</v>
      </c>
      <c r="P200" s="29"/>
      <c r="U200" s="33"/>
      <c r="X200" s="256"/>
      <c r="Y200" s="256"/>
      <c r="Z200" s="256"/>
      <c r="AA200" s="249"/>
      <c r="AB200" s="250"/>
    </row>
    <row r="201" spans="2:35" ht="19.5" customHeight="1" x14ac:dyDescent="0.2">
      <c r="B201" s="352" t="s">
        <v>196</v>
      </c>
      <c r="C201" s="352"/>
      <c r="D201" s="352"/>
      <c r="E201" s="352"/>
      <c r="F201" s="352"/>
      <c r="G201" s="352"/>
      <c r="H201" s="352"/>
      <c r="I201" s="352"/>
      <c r="K201" s="44"/>
      <c r="P201" s="338"/>
      <c r="Q201" s="338"/>
      <c r="R201" s="338"/>
      <c r="S201" s="338"/>
      <c r="T201" s="177"/>
      <c r="U201" s="33"/>
      <c r="X201" s="256"/>
      <c r="Y201" s="256"/>
      <c r="Z201" s="256"/>
      <c r="AA201" s="249"/>
      <c r="AB201" s="250"/>
    </row>
    <row r="202" spans="2:35" ht="19.5" customHeight="1" x14ac:dyDescent="0.2">
      <c r="B202" s="353"/>
      <c r="C202" s="353"/>
      <c r="D202" s="353"/>
      <c r="E202" s="353"/>
      <c r="F202" s="353"/>
      <c r="G202" s="353"/>
      <c r="H202" s="353"/>
      <c r="I202" s="353"/>
      <c r="K202" s="44"/>
      <c r="U202" s="33"/>
      <c r="X202" s="256"/>
      <c r="Y202" s="256"/>
      <c r="Z202" s="256"/>
      <c r="AA202" s="249"/>
      <c r="AB202" s="250"/>
    </row>
    <row r="203" spans="2:35" ht="19.5" customHeight="1" x14ac:dyDescent="0.2">
      <c r="B203" s="353"/>
      <c r="C203" s="353"/>
      <c r="D203" s="353"/>
      <c r="E203" s="353"/>
      <c r="F203" s="353"/>
      <c r="G203" s="353"/>
      <c r="H203" s="353"/>
      <c r="I203" s="353"/>
      <c r="K203" s="44"/>
      <c r="U203" s="33"/>
      <c r="X203" s="256"/>
      <c r="Y203" s="256"/>
      <c r="Z203" s="256"/>
      <c r="AA203" s="249"/>
      <c r="AB203" s="250"/>
      <c r="AC203" s="251"/>
      <c r="AD203" s="251"/>
      <c r="AE203" s="251"/>
      <c r="AF203" s="251"/>
      <c r="AG203" s="251"/>
      <c r="AH203" s="252"/>
      <c r="AI203" s="252"/>
    </row>
    <row r="204" spans="2:35" ht="19.5" customHeight="1" x14ac:dyDescent="0.2">
      <c r="B204" s="353"/>
      <c r="C204" s="353"/>
      <c r="D204" s="353"/>
      <c r="E204" s="353"/>
      <c r="F204" s="353"/>
      <c r="G204" s="353"/>
      <c r="H204" s="353"/>
      <c r="I204" s="353"/>
      <c r="K204" s="44"/>
      <c r="U204" s="33"/>
      <c r="X204" s="256"/>
      <c r="Y204" s="256"/>
      <c r="Z204" s="256"/>
      <c r="AA204" s="249"/>
      <c r="AB204" s="250"/>
      <c r="AC204" s="253"/>
      <c r="AD204" s="253"/>
      <c r="AE204" s="253"/>
      <c r="AF204" s="253"/>
      <c r="AG204" s="253"/>
      <c r="AH204" s="254"/>
      <c r="AI204" s="254"/>
    </row>
    <row r="205" spans="2:35" ht="19.5" customHeight="1" x14ac:dyDescent="0.2">
      <c r="J205" s="6"/>
      <c r="P205" s="6"/>
      <c r="Q205" s="6"/>
      <c r="R205" s="6"/>
      <c r="S205" s="6"/>
      <c r="T205" s="6"/>
      <c r="U205" s="33"/>
      <c r="X205" s="256"/>
      <c r="Y205" s="256"/>
      <c r="Z205" s="256"/>
      <c r="AA205" s="249"/>
      <c r="AB205" s="250"/>
    </row>
    <row r="206" spans="2:35" ht="17.25" customHeight="1" x14ac:dyDescent="0.2">
      <c r="B206" s="29" t="s">
        <v>223</v>
      </c>
      <c r="C206" s="42"/>
      <c r="D206" s="42"/>
      <c r="E206" s="42"/>
      <c r="F206" s="42"/>
      <c r="H206" s="36"/>
      <c r="I206" s="36"/>
      <c r="J206" s="36"/>
      <c r="P206" s="35"/>
      <c r="S206" s="33"/>
      <c r="T206" s="33"/>
      <c r="U206" s="33"/>
      <c r="X206" s="256"/>
      <c r="Y206" s="256"/>
      <c r="Z206" s="256"/>
      <c r="AA206" s="249"/>
      <c r="AB206" s="250"/>
      <c r="AC206" s="251"/>
      <c r="AD206" s="251"/>
      <c r="AE206" s="251"/>
      <c r="AF206" s="251"/>
      <c r="AG206" s="251"/>
    </row>
    <row r="207" spans="2:35" s="1" customFormat="1" ht="43.9" customHeight="1" x14ac:dyDescent="0.2">
      <c r="B207" s="352" t="s">
        <v>438</v>
      </c>
      <c r="C207" s="352"/>
      <c r="D207" s="352"/>
      <c r="E207" s="352"/>
      <c r="F207" s="352"/>
      <c r="G207" s="352"/>
      <c r="H207" s="352"/>
      <c r="I207" s="352"/>
      <c r="X207" s="256"/>
      <c r="Y207" s="256"/>
      <c r="Z207" s="256"/>
      <c r="AA207" s="249"/>
      <c r="AB207" s="250"/>
      <c r="AC207" s="251"/>
      <c r="AD207" s="251"/>
      <c r="AE207" s="251"/>
      <c r="AF207" s="251"/>
      <c r="AG207" s="251"/>
      <c r="AH207" s="252"/>
      <c r="AI207" s="252"/>
    </row>
    <row r="208" spans="2:35" s="1" customFormat="1" ht="41.25" customHeight="1" x14ac:dyDescent="0.2">
      <c r="B208" s="360"/>
      <c r="C208" s="361"/>
      <c r="D208" s="361"/>
      <c r="E208" s="362"/>
      <c r="F208" s="362"/>
      <c r="G208" s="362"/>
      <c r="H208" s="362"/>
      <c r="I208" s="363"/>
      <c r="X208" s="256"/>
      <c r="Y208" s="256"/>
      <c r="Z208" s="256"/>
      <c r="AA208" s="249"/>
      <c r="AB208" s="250"/>
      <c r="AC208" s="242"/>
      <c r="AD208" s="242"/>
      <c r="AE208" s="242"/>
      <c r="AF208" s="242"/>
      <c r="AG208" s="242"/>
      <c r="AH208" s="243"/>
      <c r="AI208" s="243"/>
    </row>
    <row r="209" spans="2:35" s="1" customFormat="1" ht="41.25" customHeight="1" x14ac:dyDescent="0.2">
      <c r="B209" s="364"/>
      <c r="C209" s="365"/>
      <c r="D209" s="365"/>
      <c r="E209" s="366"/>
      <c r="F209" s="366"/>
      <c r="G209" s="366"/>
      <c r="H209" s="366"/>
      <c r="I209" s="367"/>
      <c r="X209" s="256"/>
      <c r="Y209" s="256"/>
      <c r="Z209" s="256"/>
      <c r="AA209" s="249"/>
      <c r="AB209" s="250"/>
      <c r="AC209" s="242"/>
      <c r="AD209" s="242"/>
      <c r="AE209" s="242"/>
      <c r="AF209" s="242"/>
      <c r="AG209" s="242"/>
      <c r="AH209" s="243"/>
      <c r="AI209" s="243"/>
    </row>
    <row r="210" spans="2:35" s="1" customFormat="1" ht="25.5" customHeight="1" x14ac:dyDescent="0.25">
      <c r="B210" s="368"/>
      <c r="C210" s="369"/>
      <c r="D210" s="369"/>
      <c r="E210" s="369"/>
      <c r="F210" s="369"/>
      <c r="G210" s="369"/>
      <c r="H210" s="369"/>
      <c r="I210" s="370"/>
      <c r="J210" s="21"/>
      <c r="K210" s="21"/>
      <c r="L210" s="21"/>
      <c r="M210" s="21"/>
      <c r="X210" s="256"/>
      <c r="Y210" s="256"/>
      <c r="Z210" s="256"/>
      <c r="AA210" s="249"/>
      <c r="AB210" s="250"/>
      <c r="AC210" s="242"/>
      <c r="AD210" s="242"/>
      <c r="AE210" s="242"/>
      <c r="AF210" s="242"/>
      <c r="AG210" s="242"/>
      <c r="AH210" s="243"/>
      <c r="AI210" s="243"/>
    </row>
    <row r="211" spans="2:35" ht="17.25" customHeight="1" x14ac:dyDescent="0.2">
      <c r="B211" s="42"/>
      <c r="C211" s="42"/>
      <c r="D211" s="42"/>
      <c r="E211" s="42"/>
      <c r="F211" s="42"/>
      <c r="H211" s="36"/>
      <c r="I211" s="36"/>
      <c r="J211" s="36"/>
      <c r="P211" s="35"/>
      <c r="S211" s="33"/>
      <c r="T211" s="33"/>
      <c r="U211" s="33"/>
      <c r="X211" s="256"/>
      <c r="Y211" s="256"/>
      <c r="Z211" s="256"/>
      <c r="AA211" s="249"/>
      <c r="AB211" s="250"/>
    </row>
    <row r="212" spans="2:35" ht="20.25" customHeight="1" x14ac:dyDescent="0.2">
      <c r="B212" s="371" t="s">
        <v>35</v>
      </c>
      <c r="C212" s="371"/>
      <c r="D212" s="371"/>
      <c r="E212" s="371"/>
      <c r="F212" s="371"/>
      <c r="P212" s="35"/>
      <c r="S212" s="33"/>
      <c r="T212" s="33"/>
      <c r="U212" s="33"/>
      <c r="X212" s="256"/>
      <c r="Y212" s="256"/>
      <c r="Z212" s="256"/>
      <c r="AA212" s="249"/>
      <c r="AB212" s="250"/>
    </row>
    <row r="213" spans="2:35" ht="33" customHeight="1" x14ac:dyDescent="0.2">
      <c r="B213" s="354" t="s">
        <v>36</v>
      </c>
      <c r="C213" s="516"/>
      <c r="D213" s="516"/>
      <c r="E213" s="516"/>
      <c r="F213" s="516"/>
      <c r="G213" s="516"/>
      <c r="H213" s="516"/>
      <c r="I213" s="516"/>
      <c r="J213" s="93"/>
      <c r="K213" s="85"/>
      <c r="L213" s="85"/>
      <c r="M213" s="85"/>
      <c r="N213" s="85"/>
      <c r="O213" s="33"/>
      <c r="P213" s="33"/>
      <c r="Q213" s="33"/>
      <c r="R213" s="33"/>
      <c r="S213" s="33"/>
      <c r="T213" s="33"/>
      <c r="U213" s="33"/>
      <c r="X213" s="256"/>
      <c r="Y213" s="256"/>
      <c r="Z213" s="256"/>
      <c r="AA213" s="249"/>
      <c r="AB213" s="250"/>
    </row>
    <row r="214" spans="2:35" ht="17.25" customHeight="1" x14ac:dyDescent="0.2">
      <c r="B214" s="517"/>
      <c r="C214" s="518"/>
      <c r="D214" s="518"/>
      <c r="E214" s="518"/>
      <c r="F214" s="518"/>
      <c r="G214" s="518"/>
      <c r="H214" s="518"/>
      <c r="I214" s="518"/>
      <c r="J214" s="94"/>
      <c r="K214" s="95"/>
      <c r="L214" s="95"/>
      <c r="M214" s="95"/>
      <c r="N214" s="95"/>
      <c r="O214" s="33"/>
      <c r="P214" s="33"/>
      <c r="Q214" s="33"/>
      <c r="R214" s="33"/>
      <c r="S214" s="33"/>
      <c r="T214" s="33"/>
      <c r="U214" s="33"/>
      <c r="X214" s="256"/>
      <c r="Y214" s="256"/>
      <c r="Z214" s="256"/>
      <c r="AA214" s="249"/>
      <c r="AB214" s="250"/>
    </row>
    <row r="215" spans="2:35" ht="12.75" customHeight="1" x14ac:dyDescent="0.2">
      <c r="B215" s="519"/>
      <c r="C215" s="520"/>
      <c r="D215" s="520"/>
      <c r="E215" s="520"/>
      <c r="F215" s="520"/>
      <c r="G215" s="520"/>
      <c r="H215" s="520"/>
      <c r="I215" s="520"/>
      <c r="J215" s="94"/>
      <c r="K215" s="95"/>
      <c r="L215" s="95"/>
      <c r="M215" s="95"/>
      <c r="N215" s="95"/>
      <c r="X215" s="256"/>
      <c r="Y215" s="256"/>
      <c r="Z215" s="256"/>
      <c r="AA215" s="249"/>
      <c r="AB215" s="250"/>
    </row>
    <row r="216" spans="2:35" ht="12.75" customHeight="1" x14ac:dyDescent="0.2">
      <c r="B216" s="519"/>
      <c r="C216" s="520"/>
      <c r="D216" s="520"/>
      <c r="E216" s="520"/>
      <c r="F216" s="520"/>
      <c r="G216" s="520"/>
      <c r="H216" s="520"/>
      <c r="I216" s="520"/>
      <c r="J216" s="94"/>
      <c r="K216" s="95"/>
      <c r="L216" s="95"/>
      <c r="M216" s="95"/>
      <c r="N216" s="95"/>
      <c r="X216" s="256"/>
      <c r="Y216" s="256"/>
      <c r="Z216" s="256"/>
      <c r="AA216" s="249"/>
      <c r="AB216" s="250"/>
    </row>
    <row r="217" spans="2:35" ht="12.75" customHeight="1" x14ac:dyDescent="0.2">
      <c r="B217" s="519"/>
      <c r="C217" s="520"/>
      <c r="D217" s="520"/>
      <c r="E217" s="520"/>
      <c r="F217" s="520"/>
      <c r="G217" s="520"/>
      <c r="H217" s="520"/>
      <c r="I217" s="520"/>
      <c r="J217" s="94"/>
      <c r="K217" s="95"/>
      <c r="L217" s="95"/>
      <c r="M217" s="95"/>
      <c r="N217" s="95"/>
      <c r="X217" s="256"/>
      <c r="Y217" s="256"/>
      <c r="Z217" s="256"/>
      <c r="AA217" s="249"/>
      <c r="AB217" s="250"/>
    </row>
    <row r="218" spans="2:35" ht="12.75" customHeight="1" x14ac:dyDescent="0.2">
      <c r="B218" s="519"/>
      <c r="C218" s="520"/>
      <c r="D218" s="520"/>
      <c r="E218" s="520"/>
      <c r="F218" s="520"/>
      <c r="G218" s="520"/>
      <c r="H218" s="520"/>
      <c r="I218" s="520"/>
      <c r="J218" s="94"/>
      <c r="K218" s="95"/>
      <c r="L218" s="95"/>
      <c r="M218" s="95"/>
      <c r="N218" s="95"/>
      <c r="X218" s="256"/>
      <c r="Y218" s="256"/>
      <c r="Z218" s="256"/>
      <c r="AA218" s="249"/>
      <c r="AB218" s="250"/>
    </row>
    <row r="219" spans="2:35" ht="12.75" customHeight="1" x14ac:dyDescent="0.2">
      <c r="B219" s="519"/>
      <c r="C219" s="520"/>
      <c r="D219" s="520"/>
      <c r="E219" s="520"/>
      <c r="F219" s="520"/>
      <c r="G219" s="520"/>
      <c r="H219" s="520"/>
      <c r="I219" s="520"/>
      <c r="J219" s="94"/>
      <c r="K219" s="95"/>
      <c r="L219" s="95"/>
      <c r="M219" s="95"/>
      <c r="N219" s="95"/>
      <c r="X219" s="256"/>
      <c r="Y219" s="256"/>
      <c r="Z219" s="256"/>
      <c r="AA219" s="249"/>
      <c r="AB219" s="250"/>
    </row>
    <row r="220" spans="2:35" ht="12.75" customHeight="1" x14ac:dyDescent="0.2">
      <c r="B220" s="519"/>
      <c r="C220" s="520"/>
      <c r="D220" s="520"/>
      <c r="E220" s="520"/>
      <c r="F220" s="520"/>
      <c r="G220" s="520"/>
      <c r="H220" s="520"/>
      <c r="I220" s="520"/>
      <c r="J220" s="89"/>
      <c r="K220" s="90"/>
      <c r="L220" s="90"/>
      <c r="M220" s="90"/>
      <c r="N220" s="90"/>
      <c r="X220" s="256"/>
      <c r="Y220" s="256"/>
      <c r="Z220" s="256"/>
      <c r="AA220" s="249"/>
      <c r="AB220" s="250"/>
    </row>
    <row r="221" spans="2:35" ht="12.75" customHeight="1" x14ac:dyDescent="0.2">
      <c r="B221" s="519"/>
      <c r="C221" s="520"/>
      <c r="D221" s="520"/>
      <c r="E221" s="520"/>
      <c r="F221" s="520"/>
      <c r="G221" s="520"/>
      <c r="H221" s="520"/>
      <c r="I221" s="520"/>
      <c r="J221" s="89"/>
      <c r="K221" s="90"/>
      <c r="L221" s="90"/>
      <c r="M221" s="90"/>
      <c r="N221" s="90"/>
      <c r="X221" s="256"/>
      <c r="Y221" s="256"/>
      <c r="Z221" s="256"/>
      <c r="AA221" s="249"/>
      <c r="AB221" s="250"/>
    </row>
    <row r="222" spans="2:35" ht="12.75" customHeight="1" x14ac:dyDescent="0.2">
      <c r="B222" s="519"/>
      <c r="C222" s="520"/>
      <c r="D222" s="520"/>
      <c r="E222" s="520"/>
      <c r="F222" s="520"/>
      <c r="G222" s="520"/>
      <c r="H222" s="520"/>
      <c r="I222" s="520"/>
      <c r="J222" s="89"/>
      <c r="K222" s="90"/>
      <c r="L222" s="90"/>
      <c r="M222" s="90"/>
      <c r="N222" s="90"/>
      <c r="X222" s="256"/>
      <c r="Y222" s="256"/>
      <c r="Z222" s="256"/>
      <c r="AA222" s="249"/>
      <c r="AB222" s="250"/>
    </row>
    <row r="223" spans="2:35" ht="15" customHeight="1" x14ac:dyDescent="0.2">
      <c r="B223" s="521"/>
      <c r="C223" s="522"/>
      <c r="D223" s="522"/>
      <c r="E223" s="522"/>
      <c r="F223" s="522"/>
      <c r="G223" s="522"/>
      <c r="H223" s="522"/>
      <c r="I223" s="522"/>
      <c r="J223" s="89"/>
      <c r="K223" s="90"/>
      <c r="L223" s="90"/>
      <c r="M223" s="90"/>
      <c r="N223" s="90"/>
      <c r="X223" s="256"/>
      <c r="Y223" s="256"/>
      <c r="Z223" s="256"/>
      <c r="AA223" s="249"/>
      <c r="AB223" s="250"/>
    </row>
    <row r="224" spans="2:35" x14ac:dyDescent="0.2">
      <c r="P224" s="44"/>
      <c r="X224" s="256"/>
      <c r="Y224" s="256"/>
      <c r="Z224" s="256"/>
      <c r="AA224" s="249"/>
      <c r="AB224" s="250"/>
    </row>
    <row r="225" spans="2:46" ht="15" customHeight="1" x14ac:dyDescent="0.2">
      <c r="B225" s="29" t="s">
        <v>280</v>
      </c>
      <c r="M225" s="29"/>
      <c r="P225" s="29" t="s">
        <v>136</v>
      </c>
      <c r="X225" s="256"/>
      <c r="Y225" s="256"/>
      <c r="Z225" s="256"/>
      <c r="AA225" s="249"/>
      <c r="AB225" s="250"/>
    </row>
    <row r="226" spans="2:46" ht="19.5" customHeight="1" x14ac:dyDescent="0.2">
      <c r="B226" s="352" t="s">
        <v>138</v>
      </c>
      <c r="C226" s="352"/>
      <c r="D226" s="352"/>
      <c r="E226" s="352"/>
      <c r="F226" s="352"/>
      <c r="G226" s="352"/>
      <c r="H226" s="352"/>
      <c r="I226" s="352"/>
      <c r="P226" s="354" t="s">
        <v>137</v>
      </c>
      <c r="Q226" s="355"/>
      <c r="R226" s="355"/>
      <c r="S226" s="355"/>
      <c r="T226" s="355"/>
      <c r="U226" s="355"/>
      <c r="V226" s="355"/>
      <c r="W226" s="356"/>
      <c r="X226" s="256"/>
      <c r="Y226" s="256"/>
      <c r="Z226" s="256"/>
      <c r="AA226" s="249"/>
      <c r="AB226" s="250"/>
    </row>
    <row r="227" spans="2:46" ht="19.5" customHeight="1" x14ac:dyDescent="0.2">
      <c r="B227" s="353"/>
      <c r="C227" s="353"/>
      <c r="D227" s="353"/>
      <c r="E227" s="353"/>
      <c r="F227" s="353"/>
      <c r="G227" s="353"/>
      <c r="H227" s="353"/>
      <c r="I227" s="353"/>
      <c r="O227" s="51"/>
      <c r="P227" s="357"/>
      <c r="Q227" s="358"/>
      <c r="R227" s="358"/>
      <c r="S227" s="358"/>
      <c r="T227" s="358"/>
      <c r="U227" s="358"/>
      <c r="V227" s="358"/>
      <c r="W227" s="359"/>
      <c r="X227" s="256"/>
      <c r="Y227" s="256"/>
      <c r="Z227" s="256"/>
      <c r="AA227" s="249"/>
      <c r="AB227" s="250"/>
    </row>
    <row r="228" spans="2:46" ht="19.5" customHeight="1" x14ac:dyDescent="0.2">
      <c r="B228" s="353"/>
      <c r="C228" s="353"/>
      <c r="D228" s="353"/>
      <c r="E228" s="353"/>
      <c r="F228" s="353"/>
      <c r="G228" s="353"/>
      <c r="H228" s="353"/>
      <c r="I228" s="353"/>
      <c r="P228" s="357"/>
      <c r="Q228" s="358"/>
      <c r="R228" s="358"/>
      <c r="S228" s="358"/>
      <c r="T228" s="358"/>
      <c r="U228" s="358"/>
      <c r="V228" s="358"/>
      <c r="W228" s="359"/>
      <c r="X228" s="256"/>
      <c r="Y228" s="256"/>
      <c r="Z228" s="256"/>
      <c r="AA228" s="249"/>
      <c r="AB228" s="250"/>
    </row>
    <row r="229" spans="2:46" ht="19.5" customHeight="1" x14ac:dyDescent="0.2">
      <c r="B229" s="349"/>
      <c r="C229" s="350"/>
      <c r="D229" s="350"/>
      <c r="E229" s="350"/>
      <c r="F229" s="350"/>
      <c r="G229" s="350"/>
      <c r="H229" s="350"/>
      <c r="I229" s="351"/>
      <c r="P229" s="357"/>
      <c r="Q229" s="358"/>
      <c r="R229" s="358"/>
      <c r="S229" s="358"/>
      <c r="T229" s="358"/>
      <c r="U229" s="358"/>
      <c r="V229" s="358"/>
      <c r="W229" s="359"/>
      <c r="X229" s="256"/>
      <c r="Y229" s="256"/>
      <c r="Z229" s="256"/>
      <c r="AA229" s="249"/>
      <c r="AB229" s="250"/>
    </row>
    <row r="230" spans="2:46" ht="19.5" customHeight="1" x14ac:dyDescent="0.2">
      <c r="B230" s="29"/>
      <c r="P230" s="37"/>
      <c r="Q230" s="37"/>
      <c r="R230" s="37"/>
      <c r="S230" s="37"/>
      <c r="T230" s="37"/>
      <c r="U230" s="37"/>
      <c r="X230" s="256"/>
      <c r="Y230" s="256"/>
      <c r="Z230" s="256"/>
      <c r="AA230" s="249"/>
      <c r="AB230" s="250"/>
    </row>
    <row r="231" spans="2:46" x14ac:dyDescent="0.2">
      <c r="P231" s="44"/>
      <c r="X231" s="256"/>
      <c r="Y231" s="256"/>
      <c r="Z231" s="256"/>
      <c r="AA231" s="249"/>
      <c r="AB231" s="250"/>
    </row>
    <row r="232" spans="2:46" ht="19.5" customHeight="1" x14ac:dyDescent="0.2">
      <c r="B232" s="29"/>
      <c r="H232" s="29"/>
      <c r="R232" s="34"/>
      <c r="U232" s="75"/>
      <c r="X232" s="256"/>
      <c r="Y232" s="256"/>
      <c r="Z232" s="256"/>
      <c r="AA232" s="249"/>
      <c r="AB232" s="250"/>
    </row>
    <row r="233" spans="2:46" ht="19.5" customHeight="1" x14ac:dyDescent="0.2">
      <c r="B233" s="29"/>
      <c r="H233" s="29"/>
      <c r="P233" s="412" t="s">
        <v>244</v>
      </c>
      <c r="Q233" s="413"/>
      <c r="R233" s="413"/>
      <c r="S233" s="413"/>
      <c r="T233" s="413"/>
      <c r="U233" s="413"/>
      <c r="V233" s="413"/>
      <c r="W233" s="414"/>
      <c r="X233" s="72"/>
      <c r="Y233" s="72"/>
      <c r="Z233" s="72"/>
    </row>
    <row r="234" spans="2:46" ht="21" customHeight="1" x14ac:dyDescent="0.2">
      <c r="M234" s="44"/>
      <c r="P234" s="415"/>
      <c r="Q234" s="416"/>
      <c r="R234" s="416"/>
      <c r="S234" s="416"/>
      <c r="T234" s="416"/>
      <c r="U234" s="416"/>
      <c r="V234" s="416"/>
      <c r="W234" s="417"/>
      <c r="X234" s="29"/>
      <c r="Y234" s="29"/>
      <c r="Z234" s="29"/>
      <c r="AJ234" s="55"/>
      <c r="AK234" s="55"/>
      <c r="AL234" s="55"/>
      <c r="AM234" s="55"/>
      <c r="AN234" s="55"/>
      <c r="AO234" s="55"/>
      <c r="AP234" s="55"/>
      <c r="AQ234" s="55"/>
      <c r="AR234" s="55"/>
      <c r="AS234" s="55"/>
      <c r="AT234" s="54"/>
    </row>
    <row r="235" spans="2:46" ht="51" customHeight="1" x14ac:dyDescent="0.2">
      <c r="B235" s="513" t="s">
        <v>124</v>
      </c>
      <c r="C235" s="514"/>
      <c r="D235" s="514"/>
      <c r="E235" s="514"/>
      <c r="F235" s="514"/>
      <c r="G235" s="514"/>
      <c r="H235" s="514"/>
      <c r="I235" s="515"/>
      <c r="P235" s="411" t="str">
        <f>"Leverantören intygar att avropssvaret är giltigt minst den tid som avropande organisation angett ovan. "&amp;CHAR(10)&amp;"("&amp;TEXT(D34,"ÅÅÅÅ-MM-DD")&amp;")"</f>
        <v>Leverantören intygar att avropssvaret är giltigt minst den tid som avropande organisation angett ovan. 
(1900-01-00)</v>
      </c>
      <c r="Q235" s="411"/>
      <c r="R235" s="411"/>
      <c r="S235" s="411"/>
      <c r="T235" s="411"/>
      <c r="U235" s="411"/>
      <c r="V235" s="411"/>
      <c r="W235" s="411"/>
      <c r="X235" s="29"/>
      <c r="Y235" s="29"/>
      <c r="Z235" s="29"/>
      <c r="AJ235" s="55"/>
      <c r="AK235" s="55"/>
      <c r="AL235" s="55"/>
      <c r="AM235" s="55"/>
      <c r="AN235" s="55"/>
      <c r="AO235" s="55"/>
      <c r="AP235" s="55"/>
      <c r="AQ235" s="55"/>
      <c r="AR235" s="55"/>
      <c r="AS235" s="55"/>
      <c r="AT235" s="54"/>
    </row>
    <row r="236" spans="2:46" ht="21" customHeight="1" x14ac:dyDescent="0.2">
      <c r="B236" s="76"/>
      <c r="P236" s="354" t="s">
        <v>38</v>
      </c>
      <c r="Q236" s="355"/>
      <c r="R236" s="355"/>
      <c r="S236" s="355"/>
      <c r="T236" s="355"/>
      <c r="U236" s="355"/>
      <c r="V236" s="355"/>
      <c r="W236" s="373"/>
      <c r="X236" s="29"/>
      <c r="Y236" s="29"/>
      <c r="Z236" s="29"/>
      <c r="AJ236" s="55"/>
      <c r="AK236" s="55"/>
      <c r="AL236" s="55"/>
      <c r="AM236" s="55"/>
      <c r="AN236" s="55"/>
      <c r="AO236" s="55"/>
      <c r="AP236" s="55"/>
      <c r="AQ236" s="55"/>
      <c r="AR236" s="55"/>
      <c r="AS236" s="55"/>
      <c r="AT236" s="54"/>
    </row>
    <row r="237" spans="2:46" ht="21.75" customHeight="1" x14ac:dyDescent="0.2">
      <c r="B237" s="32"/>
      <c r="C237" s="32"/>
      <c r="D237" s="32"/>
      <c r="E237" s="32"/>
      <c r="F237" s="32"/>
      <c r="G237" s="32"/>
      <c r="H237" s="32"/>
      <c r="I237" s="32"/>
      <c r="J237" s="32"/>
      <c r="K237" s="32"/>
      <c r="L237" s="32"/>
      <c r="M237" s="32"/>
      <c r="P237" s="357"/>
      <c r="Q237" s="358"/>
      <c r="R237" s="358"/>
      <c r="S237" s="358"/>
      <c r="T237" s="358"/>
      <c r="U237" s="358"/>
      <c r="V237" s="358"/>
      <c r="W237" s="359"/>
      <c r="X237" s="38"/>
      <c r="Y237" s="38"/>
      <c r="Z237" s="38"/>
      <c r="AA237" s="241" t="b">
        <f>IF(P237=0,TRUE,FALSE)</f>
        <v>1</v>
      </c>
      <c r="AH237" s="243" t="b">
        <f>OR(AA237:AG237)</f>
        <v>1</v>
      </c>
      <c r="AJ237" s="56"/>
      <c r="AK237" s="54"/>
      <c r="AL237" s="54"/>
      <c r="AM237" s="54"/>
      <c r="AN237" s="54"/>
      <c r="AO237" s="54"/>
      <c r="AP237" s="54"/>
      <c r="AQ237" s="54"/>
      <c r="AR237" s="54"/>
      <c r="AS237" s="54"/>
      <c r="AT237" s="54"/>
    </row>
    <row r="238" spans="2:46" ht="7.5" customHeight="1" x14ac:dyDescent="0.2">
      <c r="B238" s="32"/>
      <c r="C238" s="32"/>
      <c r="D238" s="32"/>
      <c r="E238" s="32"/>
      <c r="F238" s="32"/>
      <c r="G238" s="32"/>
      <c r="H238" s="32"/>
      <c r="I238" s="32"/>
      <c r="J238" s="32"/>
      <c r="K238" s="32"/>
      <c r="L238" s="32"/>
      <c r="M238" s="32"/>
      <c r="P238" s="39"/>
      <c r="Q238" s="39"/>
      <c r="R238" s="39"/>
      <c r="S238" s="39"/>
      <c r="T238" s="39"/>
      <c r="X238" s="40"/>
      <c r="Y238" s="40"/>
      <c r="Z238" s="40"/>
      <c r="AB238" s="251"/>
      <c r="AC238" s="251"/>
      <c r="AD238" s="251"/>
      <c r="AE238" s="251"/>
      <c r="AF238" s="251"/>
      <c r="AG238" s="251"/>
      <c r="AH238" s="252"/>
      <c r="AJ238" s="56"/>
      <c r="AK238" s="54"/>
      <c r="AL238" s="54"/>
      <c r="AM238" s="54"/>
      <c r="AN238" s="54"/>
      <c r="AO238" s="54"/>
      <c r="AP238" s="54"/>
      <c r="AQ238" s="54"/>
      <c r="AR238" s="54"/>
      <c r="AS238" s="54"/>
      <c r="AT238" s="54"/>
    </row>
    <row r="239" spans="2:46" ht="18" customHeight="1" x14ac:dyDescent="0.2">
      <c r="B239" s="32"/>
      <c r="C239" s="32"/>
      <c r="D239" s="32"/>
      <c r="E239" s="32"/>
      <c r="F239" s="32"/>
      <c r="G239" s="32"/>
      <c r="H239" s="32"/>
      <c r="I239" s="32"/>
      <c r="J239" s="32"/>
      <c r="K239" s="32"/>
      <c r="L239" s="32"/>
      <c r="M239" s="32"/>
      <c r="P239" s="408" t="s">
        <v>39</v>
      </c>
      <c r="Q239" s="409"/>
      <c r="R239" s="409"/>
      <c r="S239" s="409"/>
      <c r="T239" s="409"/>
      <c r="U239" s="409"/>
      <c r="V239" s="409"/>
      <c r="W239" s="410"/>
      <c r="X239" s="39"/>
      <c r="Y239" s="39"/>
      <c r="Z239" s="39"/>
      <c r="AB239" s="253"/>
      <c r="AC239" s="253"/>
      <c r="AD239" s="253"/>
      <c r="AE239" s="253"/>
      <c r="AF239" s="253"/>
      <c r="AG239" s="253"/>
      <c r="AH239" s="254"/>
      <c r="AJ239" s="56"/>
      <c r="AK239" s="54"/>
      <c r="AL239" s="54"/>
      <c r="AM239" s="54"/>
      <c r="AN239" s="54"/>
      <c r="AO239" s="54"/>
      <c r="AP239" s="54"/>
      <c r="AQ239" s="54"/>
      <c r="AR239" s="54"/>
      <c r="AS239" s="54"/>
      <c r="AT239" s="54"/>
    </row>
    <row r="240" spans="2:46" ht="14.25" customHeight="1" x14ac:dyDescent="0.2">
      <c r="B240" s="45"/>
      <c r="C240" s="45"/>
      <c r="D240" s="45"/>
      <c r="P240" s="402"/>
      <c r="Q240" s="403"/>
      <c r="R240" s="403"/>
      <c r="S240" s="403"/>
      <c r="T240" s="403"/>
      <c r="U240" s="403"/>
      <c r="V240" s="403"/>
      <c r="W240" s="404"/>
      <c r="X240" s="38"/>
      <c r="Y240" s="38"/>
      <c r="Z240" s="38"/>
      <c r="AA240" s="241" t="b">
        <f>IF(P240=0,TRUE,FALSE)</f>
        <v>1</v>
      </c>
      <c r="AH240" s="243" t="b">
        <f>OR(AA240:AG240)</f>
        <v>1</v>
      </c>
      <c r="AJ240" s="56"/>
      <c r="AK240" s="54"/>
      <c r="AL240" s="54"/>
      <c r="AM240" s="54"/>
      <c r="AN240" s="54"/>
      <c r="AO240" s="54"/>
      <c r="AP240" s="54"/>
      <c r="AQ240" s="54"/>
      <c r="AR240" s="54"/>
      <c r="AS240" s="54"/>
      <c r="AT240" s="54"/>
    </row>
    <row r="241" spans="2:46" ht="26.25" customHeight="1" x14ac:dyDescent="0.2">
      <c r="B241" s="45"/>
      <c r="C241" s="45"/>
      <c r="D241" s="45"/>
      <c r="F241" s="44"/>
      <c r="P241" s="405"/>
      <c r="Q241" s="406"/>
      <c r="R241" s="406"/>
      <c r="S241" s="406"/>
      <c r="T241" s="406"/>
      <c r="U241" s="406"/>
      <c r="V241" s="406"/>
      <c r="W241" s="407"/>
      <c r="X241" s="40"/>
      <c r="Y241" s="40"/>
      <c r="Z241" s="40"/>
      <c r="AJ241" s="56"/>
      <c r="AK241" s="54"/>
      <c r="AL241" s="54"/>
      <c r="AM241" s="54"/>
      <c r="AN241" s="54"/>
      <c r="AO241" s="54"/>
      <c r="AP241" s="54"/>
      <c r="AQ241" s="54"/>
      <c r="AR241" s="54"/>
      <c r="AS241" s="54"/>
      <c r="AT241" s="54"/>
    </row>
    <row r="242" spans="2:46" ht="42.75" customHeight="1" x14ac:dyDescent="0.2">
      <c r="F242" s="44"/>
      <c r="R242" s="40"/>
      <c r="X242" s="40"/>
      <c r="Y242" s="40"/>
      <c r="Z242" s="40"/>
      <c r="AJ242" s="56"/>
      <c r="AK242" s="54"/>
      <c r="AL242" s="54"/>
      <c r="AM242" s="54"/>
      <c r="AN242" s="54"/>
      <c r="AO242" s="54"/>
      <c r="AP242" s="54"/>
      <c r="AQ242" s="54"/>
      <c r="AR242" s="54"/>
      <c r="AS242" s="54"/>
      <c r="AT242" s="54"/>
    </row>
    <row r="243" spans="2:46" ht="31.5" customHeight="1" x14ac:dyDescent="0.2">
      <c r="T243" s="401" t="str">
        <f>IF(LarmStatus,"Minst ett av de obligatoriska kraven är inte ifyllda. Fel hittat på rad: "&amp;MATCH(TRUE,$AH:$AH,0),"")</f>
        <v>Minst ett av de obligatoriska kraven är inte ifyllda. Fel hittat på rad: 9</v>
      </c>
      <c r="U243" s="401"/>
      <c r="V243" s="401"/>
      <c r="W243" s="401"/>
      <c r="X243" s="44"/>
      <c r="AJ243" s="54"/>
      <c r="AK243" s="54"/>
      <c r="AL243" s="54"/>
      <c r="AM243" s="54"/>
      <c r="AN243" s="54"/>
      <c r="AO243" s="54"/>
      <c r="AP243" s="54"/>
      <c r="AQ243" s="54"/>
      <c r="AR243" s="54"/>
      <c r="AS243" s="54"/>
      <c r="AT243" s="54"/>
    </row>
    <row r="244" spans="2:46" ht="7.5" customHeight="1" x14ac:dyDescent="0.2">
      <c r="AJ244" s="54"/>
      <c r="AK244" s="54"/>
      <c r="AL244" s="54"/>
      <c r="AM244" s="54"/>
      <c r="AN244" s="54"/>
      <c r="AO244" s="54"/>
      <c r="AP244" s="54"/>
      <c r="AQ244" s="54"/>
      <c r="AR244" s="54"/>
      <c r="AS244" s="54"/>
      <c r="AT244" s="54"/>
    </row>
    <row r="245" spans="2:46" ht="7.5" customHeight="1" x14ac:dyDescent="0.2">
      <c r="AJ245" s="54"/>
      <c r="AK245" s="54"/>
      <c r="AL245" s="54"/>
      <c r="AM245" s="54"/>
      <c r="AN245" s="54"/>
      <c r="AO245" s="54"/>
      <c r="AP245" s="54"/>
      <c r="AQ245" s="54"/>
      <c r="AR245" s="54"/>
      <c r="AS245" s="54"/>
      <c r="AT245" s="54"/>
    </row>
    <row r="246" spans="2:46" ht="20.25" customHeight="1" x14ac:dyDescent="0.2">
      <c r="AJ246" s="54"/>
      <c r="AK246" s="54"/>
      <c r="AL246" s="54"/>
      <c r="AM246" s="54"/>
      <c r="AN246" s="54"/>
      <c r="AO246" s="54"/>
      <c r="AP246" s="54"/>
      <c r="AQ246" s="54"/>
      <c r="AR246" s="54"/>
      <c r="AS246" s="54"/>
      <c r="AT246" s="54"/>
    </row>
    <row r="247" spans="2:46" ht="17.25" customHeight="1" x14ac:dyDescent="0.2">
      <c r="AJ247" s="54"/>
      <c r="AK247" s="54"/>
      <c r="AL247" s="54"/>
      <c r="AM247" s="54"/>
      <c r="AN247" s="54"/>
      <c r="AO247" s="54"/>
      <c r="AP247" s="54"/>
      <c r="AQ247" s="54"/>
      <c r="AR247" s="54"/>
      <c r="AS247" s="54"/>
      <c r="AT247" s="54"/>
    </row>
    <row r="248" spans="2:46" ht="17.25" customHeight="1" x14ac:dyDescent="0.2">
      <c r="AJ248" s="54"/>
      <c r="AK248" s="54"/>
      <c r="AL248" s="54"/>
      <c r="AM248" s="54"/>
      <c r="AN248" s="54"/>
      <c r="AO248" s="54"/>
      <c r="AP248" s="54"/>
      <c r="AQ248" s="54"/>
      <c r="AR248" s="54"/>
      <c r="AS248" s="54"/>
      <c r="AT248" s="54"/>
    </row>
    <row r="249" spans="2:46" ht="17.25" customHeight="1" x14ac:dyDescent="0.2">
      <c r="AJ249" s="54"/>
      <c r="AK249" s="54"/>
      <c r="AL249" s="54"/>
      <c r="AM249" s="54"/>
      <c r="AN249" s="54"/>
      <c r="AO249" s="54"/>
      <c r="AP249" s="54"/>
      <c r="AQ249" s="54"/>
      <c r="AR249" s="54"/>
      <c r="AS249" s="54"/>
      <c r="AT249" s="54"/>
    </row>
    <row r="250" spans="2:46" ht="17.25" customHeight="1" x14ac:dyDescent="0.2">
      <c r="AJ250" s="54"/>
      <c r="AK250" s="54"/>
      <c r="AL250" s="54"/>
      <c r="AM250" s="54"/>
      <c r="AN250" s="54"/>
      <c r="AO250" s="54"/>
      <c r="AP250" s="54"/>
      <c r="AQ250" s="54"/>
      <c r="AR250" s="54"/>
      <c r="AS250" s="54"/>
      <c r="AT250" s="54"/>
    </row>
    <row r="251" spans="2:46" ht="17.25" customHeight="1" x14ac:dyDescent="0.2">
      <c r="AJ251" s="54"/>
      <c r="AK251" s="54"/>
      <c r="AL251" s="54"/>
      <c r="AM251" s="54"/>
      <c r="AN251" s="54"/>
      <c r="AO251" s="54"/>
      <c r="AP251" s="54"/>
      <c r="AQ251" s="54"/>
      <c r="AR251" s="54"/>
      <c r="AS251" s="54"/>
      <c r="AT251" s="54"/>
    </row>
    <row r="252" spans="2:46" ht="17.25" customHeight="1" x14ac:dyDescent="0.2">
      <c r="AJ252" s="54"/>
      <c r="AK252" s="54"/>
      <c r="AL252" s="54"/>
      <c r="AM252" s="54"/>
      <c r="AN252" s="54"/>
      <c r="AO252" s="54"/>
      <c r="AP252" s="54"/>
      <c r="AQ252" s="54"/>
      <c r="AR252" s="54"/>
      <c r="AS252" s="54"/>
      <c r="AT252" s="54"/>
    </row>
    <row r="253" spans="2:46" ht="17.25" customHeight="1" x14ac:dyDescent="0.2">
      <c r="AJ253" s="54"/>
      <c r="AK253" s="54"/>
      <c r="AL253" s="54"/>
      <c r="AM253" s="54"/>
      <c r="AN253" s="54"/>
      <c r="AO253" s="54"/>
      <c r="AP253" s="54"/>
      <c r="AQ253" s="54"/>
      <c r="AR253" s="54"/>
      <c r="AS253" s="54"/>
      <c r="AT253" s="54"/>
    </row>
  </sheetData>
  <sheetProtection algorithmName="SHA-512" hashValue="OEPwwjBLEB/OkPoMNgWpG2vLSAsLIfpgCnOkbQ8mHrJgS0ra4qvM5qr3m8NfhNxft9m/iuglH7W87GqKVEm4pA==" saltValue="+mdvkl8B5BqGCeqkpNgxoA==" spinCount="100000" sheet="1" objects="1" scenarios="1" selectLockedCells="1"/>
  <dataConsolidate/>
  <mergeCells count="547">
    <mergeCell ref="X73:Y73"/>
    <mergeCell ref="P239:W239"/>
    <mergeCell ref="P240:W241"/>
    <mergeCell ref="T243:W243"/>
    <mergeCell ref="B229:I229"/>
    <mergeCell ref="P229:W229"/>
    <mergeCell ref="P233:W234"/>
    <mergeCell ref="B235:I235"/>
    <mergeCell ref="P235:W235"/>
    <mergeCell ref="P236:W236"/>
    <mergeCell ref="B228:I228"/>
    <mergeCell ref="P228:W228"/>
    <mergeCell ref="B204:I204"/>
    <mergeCell ref="B207:I207"/>
    <mergeCell ref="B208:I210"/>
    <mergeCell ref="B212:F212"/>
    <mergeCell ref="B213:I213"/>
    <mergeCell ref="B214:I223"/>
    <mergeCell ref="P237:W237"/>
    <mergeCell ref="B226:I226"/>
    <mergeCell ref="P226:W226"/>
    <mergeCell ref="B227:I227"/>
    <mergeCell ref="P227:W227"/>
    <mergeCell ref="B178:I178"/>
    <mergeCell ref="B179:I179"/>
    <mergeCell ref="B180:I180"/>
    <mergeCell ref="B183:I183"/>
    <mergeCell ref="P183:S183"/>
    <mergeCell ref="B184:I184"/>
    <mergeCell ref="B185:I185"/>
    <mergeCell ref="B197:I197"/>
    <mergeCell ref="B198:I198"/>
    <mergeCell ref="B189:I189"/>
    <mergeCell ref="P189:S189"/>
    <mergeCell ref="B190:I190"/>
    <mergeCell ref="B201:I201"/>
    <mergeCell ref="P201:S201"/>
    <mergeCell ref="B202:I202"/>
    <mergeCell ref="B203:I203"/>
    <mergeCell ref="B186:I186"/>
    <mergeCell ref="B193:I193"/>
    <mergeCell ref="P193:S193"/>
    <mergeCell ref="B194:I194"/>
    <mergeCell ref="B195:I195"/>
    <mergeCell ref="B196:I196"/>
    <mergeCell ref="M163:N163"/>
    <mergeCell ref="P167:Q167"/>
    <mergeCell ref="R167:S167"/>
    <mergeCell ref="B168:N170"/>
    <mergeCell ref="R169:S170"/>
    <mergeCell ref="B174:F174"/>
    <mergeCell ref="B175:I175"/>
    <mergeCell ref="B177:I177"/>
    <mergeCell ref="P177:S177"/>
    <mergeCell ref="M161:N161"/>
    <mergeCell ref="B162:C162"/>
    <mergeCell ref="M162:N162"/>
    <mergeCell ref="R162:S162"/>
    <mergeCell ref="T162:U162"/>
    <mergeCell ref="V162:W162"/>
    <mergeCell ref="B159:C159"/>
    <mergeCell ref="D159:G159"/>
    <mergeCell ref="H159:K159"/>
    <mergeCell ref="Q159:S159"/>
    <mergeCell ref="T159:X159"/>
    <mergeCell ref="L159:N159"/>
    <mergeCell ref="B158:C158"/>
    <mergeCell ref="D158:G158"/>
    <mergeCell ref="H158:K158"/>
    <mergeCell ref="Q158:S158"/>
    <mergeCell ref="T158:X158"/>
    <mergeCell ref="B157:C157"/>
    <mergeCell ref="D157:G157"/>
    <mergeCell ref="H157:K157"/>
    <mergeCell ref="Q157:S157"/>
    <mergeCell ref="T157:X157"/>
    <mergeCell ref="L157:N157"/>
    <mergeCell ref="L158:N158"/>
    <mergeCell ref="B156:C156"/>
    <mergeCell ref="D156:G156"/>
    <mergeCell ref="H156:K156"/>
    <mergeCell ref="Q156:S156"/>
    <mergeCell ref="T156:X156"/>
    <mergeCell ref="B155:C155"/>
    <mergeCell ref="D155:G155"/>
    <mergeCell ref="H155:K155"/>
    <mergeCell ref="Q155:S155"/>
    <mergeCell ref="T155:X155"/>
    <mergeCell ref="L155:N155"/>
    <mergeCell ref="L156:N156"/>
    <mergeCell ref="B154:C154"/>
    <mergeCell ref="D154:G154"/>
    <mergeCell ref="H154:K154"/>
    <mergeCell ref="Q154:S154"/>
    <mergeCell ref="T154:X154"/>
    <mergeCell ref="B153:C153"/>
    <mergeCell ref="D153:G153"/>
    <mergeCell ref="H153:K153"/>
    <mergeCell ref="Q153:S153"/>
    <mergeCell ref="T153:X153"/>
    <mergeCell ref="L153:N153"/>
    <mergeCell ref="L154:N154"/>
    <mergeCell ref="B152:C152"/>
    <mergeCell ref="D152:G152"/>
    <mergeCell ref="H152:K152"/>
    <mergeCell ref="Q152:S152"/>
    <mergeCell ref="T152:X152"/>
    <mergeCell ref="B151:C151"/>
    <mergeCell ref="D151:G151"/>
    <mergeCell ref="H151:K151"/>
    <mergeCell ref="Q151:S151"/>
    <mergeCell ref="T151:X151"/>
    <mergeCell ref="L151:N151"/>
    <mergeCell ref="L152:N152"/>
    <mergeCell ref="T149:X149"/>
    <mergeCell ref="B150:C150"/>
    <mergeCell ref="D150:G150"/>
    <mergeCell ref="H150:K150"/>
    <mergeCell ref="Q150:S150"/>
    <mergeCell ref="T150:X150"/>
    <mergeCell ref="B148:C148"/>
    <mergeCell ref="D148:G148"/>
    <mergeCell ref="H148:K148"/>
    <mergeCell ref="Q148:X148"/>
    <mergeCell ref="B149:C149"/>
    <mergeCell ref="D149:G149"/>
    <mergeCell ref="H149:K149"/>
    <mergeCell ref="Q149:S149"/>
    <mergeCell ref="L148:N148"/>
    <mergeCell ref="L149:N149"/>
    <mergeCell ref="L150:N150"/>
    <mergeCell ref="B146:C146"/>
    <mergeCell ref="D146:G146"/>
    <mergeCell ref="H146:K146"/>
    <mergeCell ref="Q146:X146"/>
    <mergeCell ref="B147:C147"/>
    <mergeCell ref="D147:G147"/>
    <mergeCell ref="H147:K147"/>
    <mergeCell ref="Q147:X147"/>
    <mergeCell ref="L146:N146"/>
    <mergeCell ref="L147:N147"/>
    <mergeCell ref="B144:C144"/>
    <mergeCell ref="D144:G144"/>
    <mergeCell ref="H144:K144"/>
    <mergeCell ref="Q144:X144"/>
    <mergeCell ref="B145:C145"/>
    <mergeCell ref="D145:G145"/>
    <mergeCell ref="H145:K145"/>
    <mergeCell ref="Q145:X145"/>
    <mergeCell ref="L144:N144"/>
    <mergeCell ref="L145:N145"/>
    <mergeCell ref="B142:C142"/>
    <mergeCell ref="D142:G142"/>
    <mergeCell ref="H142:K142"/>
    <mergeCell ref="Q142:X142"/>
    <mergeCell ref="B143:C143"/>
    <mergeCell ref="D143:G143"/>
    <mergeCell ref="H143:K143"/>
    <mergeCell ref="Q143:X143"/>
    <mergeCell ref="L142:N142"/>
    <mergeCell ref="L143:N143"/>
    <mergeCell ref="B140:C140"/>
    <mergeCell ref="D140:G140"/>
    <mergeCell ref="H140:K140"/>
    <mergeCell ref="Q140:X140"/>
    <mergeCell ref="B141:C141"/>
    <mergeCell ref="D141:G141"/>
    <mergeCell ref="H141:K141"/>
    <mergeCell ref="Q141:X141"/>
    <mergeCell ref="L140:N140"/>
    <mergeCell ref="L141:N141"/>
    <mergeCell ref="Q138:X138"/>
    <mergeCell ref="B139:C139"/>
    <mergeCell ref="D139:G139"/>
    <mergeCell ref="H139:K139"/>
    <mergeCell ref="Q139:X139"/>
    <mergeCell ref="H135:J135"/>
    <mergeCell ref="L135:N136"/>
    <mergeCell ref="B137:E137"/>
    <mergeCell ref="B138:C138"/>
    <mergeCell ref="D138:G138"/>
    <mergeCell ref="H138:K138"/>
    <mergeCell ref="L138:N138"/>
    <mergeCell ref="L139:N139"/>
    <mergeCell ref="B132:C132"/>
    <mergeCell ref="D132:G132"/>
    <mergeCell ref="H132:N132"/>
    <mergeCell ref="Q132:X132"/>
    <mergeCell ref="B133:C133"/>
    <mergeCell ref="D133:G133"/>
    <mergeCell ref="H133:N133"/>
    <mergeCell ref="Q133:X133"/>
    <mergeCell ref="B130:C130"/>
    <mergeCell ref="D130:G130"/>
    <mergeCell ref="H130:N130"/>
    <mergeCell ref="Q130:X130"/>
    <mergeCell ref="B131:C131"/>
    <mergeCell ref="D131:G131"/>
    <mergeCell ref="H131:N131"/>
    <mergeCell ref="Q131:X131"/>
    <mergeCell ref="B128:C128"/>
    <mergeCell ref="D128:G128"/>
    <mergeCell ref="H128:N128"/>
    <mergeCell ref="Q128:X128"/>
    <mergeCell ref="B129:C129"/>
    <mergeCell ref="D129:G129"/>
    <mergeCell ref="H129:N129"/>
    <mergeCell ref="Q129:X129"/>
    <mergeCell ref="B126:C126"/>
    <mergeCell ref="D126:G126"/>
    <mergeCell ref="H126:N126"/>
    <mergeCell ref="Q126:X126"/>
    <mergeCell ref="B127:C127"/>
    <mergeCell ref="D127:G127"/>
    <mergeCell ref="H127:N127"/>
    <mergeCell ref="Q127:X127"/>
    <mergeCell ref="B124:C124"/>
    <mergeCell ref="D124:G124"/>
    <mergeCell ref="H124:N124"/>
    <mergeCell ref="Q124:X124"/>
    <mergeCell ref="B125:C125"/>
    <mergeCell ref="D125:G125"/>
    <mergeCell ref="H125:N125"/>
    <mergeCell ref="Q125:X125"/>
    <mergeCell ref="B122:C122"/>
    <mergeCell ref="D122:G122"/>
    <mergeCell ref="H122:N122"/>
    <mergeCell ref="Q122:X122"/>
    <mergeCell ref="B123:C123"/>
    <mergeCell ref="D123:G123"/>
    <mergeCell ref="H123:N123"/>
    <mergeCell ref="Q123:X123"/>
    <mergeCell ref="B120:C120"/>
    <mergeCell ref="D120:G120"/>
    <mergeCell ref="H120:N120"/>
    <mergeCell ref="Q120:X120"/>
    <mergeCell ref="B121:C121"/>
    <mergeCell ref="D121:G121"/>
    <mergeCell ref="H121:N121"/>
    <mergeCell ref="Q121:X121"/>
    <mergeCell ref="B118:C118"/>
    <mergeCell ref="D118:G118"/>
    <mergeCell ref="H118:N118"/>
    <mergeCell ref="Q118:X118"/>
    <mergeCell ref="B119:C119"/>
    <mergeCell ref="D119:G119"/>
    <mergeCell ref="H119:N119"/>
    <mergeCell ref="Q119:X119"/>
    <mergeCell ref="B116:C116"/>
    <mergeCell ref="D116:G116"/>
    <mergeCell ref="H116:N116"/>
    <mergeCell ref="Q116:X116"/>
    <mergeCell ref="B117:C117"/>
    <mergeCell ref="D117:G117"/>
    <mergeCell ref="H117:N117"/>
    <mergeCell ref="Q117:X117"/>
    <mergeCell ref="Q113:X113"/>
    <mergeCell ref="B114:C114"/>
    <mergeCell ref="D114:G114"/>
    <mergeCell ref="H114:N114"/>
    <mergeCell ref="Q114:X114"/>
    <mergeCell ref="B115:C115"/>
    <mergeCell ref="D115:G115"/>
    <mergeCell ref="H115:N115"/>
    <mergeCell ref="Q115:X115"/>
    <mergeCell ref="B108:J109"/>
    <mergeCell ref="K109:K112"/>
    <mergeCell ref="L109:N111"/>
    <mergeCell ref="B111:F111"/>
    <mergeCell ref="B112:E112"/>
    <mergeCell ref="B113:C113"/>
    <mergeCell ref="D113:G113"/>
    <mergeCell ref="H113:N113"/>
    <mergeCell ref="B104:J104"/>
    <mergeCell ref="B105:D105"/>
    <mergeCell ref="B107:J107"/>
    <mergeCell ref="B95:F95"/>
    <mergeCell ref="U96:W96"/>
    <mergeCell ref="B98:J98"/>
    <mergeCell ref="B99:J99"/>
    <mergeCell ref="E101:I101"/>
    <mergeCell ref="C66:E66"/>
    <mergeCell ref="X66:Y66"/>
    <mergeCell ref="C67:E67"/>
    <mergeCell ref="X67:Y67"/>
    <mergeCell ref="F66:J66"/>
    <mergeCell ref="F67:J67"/>
    <mergeCell ref="C68:E68"/>
    <mergeCell ref="F68:J68"/>
    <mergeCell ref="P68:S68"/>
    <mergeCell ref="X68:Y68"/>
    <mergeCell ref="C69:E69"/>
    <mergeCell ref="F69:J69"/>
    <mergeCell ref="P69:S69"/>
    <mergeCell ref="X69:Y69"/>
    <mergeCell ref="C70:E70"/>
    <mergeCell ref="F70:J70"/>
    <mergeCell ref="P70:S70"/>
    <mergeCell ref="X70:Y70"/>
    <mergeCell ref="C71:E71"/>
    <mergeCell ref="C62:E62"/>
    <mergeCell ref="X62:Y62"/>
    <mergeCell ref="C63:E63"/>
    <mergeCell ref="X63:Y63"/>
    <mergeCell ref="F62:J62"/>
    <mergeCell ref="F63:J63"/>
    <mergeCell ref="C64:E64"/>
    <mergeCell ref="X64:Y64"/>
    <mergeCell ref="C65:E65"/>
    <mergeCell ref="X65:Y65"/>
    <mergeCell ref="F64:J64"/>
    <mergeCell ref="F65:J65"/>
    <mergeCell ref="C58:E58"/>
    <mergeCell ref="X58:Y58"/>
    <mergeCell ref="C59:E59"/>
    <mergeCell ref="X59:Y59"/>
    <mergeCell ref="F58:J58"/>
    <mergeCell ref="F59:J59"/>
    <mergeCell ref="C60:E60"/>
    <mergeCell ref="X60:Y60"/>
    <mergeCell ref="C61:E61"/>
    <mergeCell ref="X61:Y61"/>
    <mergeCell ref="F60:J60"/>
    <mergeCell ref="F61:J61"/>
    <mergeCell ref="C54:E54"/>
    <mergeCell ref="X54:Y54"/>
    <mergeCell ref="C55:E55"/>
    <mergeCell ref="X55:Y55"/>
    <mergeCell ref="F54:J54"/>
    <mergeCell ref="F55:J55"/>
    <mergeCell ref="C56:E56"/>
    <mergeCell ref="X56:Y56"/>
    <mergeCell ref="C57:E57"/>
    <mergeCell ref="X57:Y57"/>
    <mergeCell ref="F56:J56"/>
    <mergeCell ref="F57:J57"/>
    <mergeCell ref="C51:E51"/>
    <mergeCell ref="X51:Y51"/>
    <mergeCell ref="F50:J50"/>
    <mergeCell ref="F51:J51"/>
    <mergeCell ref="C52:E52"/>
    <mergeCell ref="X52:Y52"/>
    <mergeCell ref="C53:E53"/>
    <mergeCell ref="X53:Y53"/>
    <mergeCell ref="F52:J52"/>
    <mergeCell ref="F53:J53"/>
    <mergeCell ref="C49:E49"/>
    <mergeCell ref="X49:Y49"/>
    <mergeCell ref="X47:Y47"/>
    <mergeCell ref="C48:E48"/>
    <mergeCell ref="X48:Y48"/>
    <mergeCell ref="F48:J48"/>
    <mergeCell ref="F49:J49"/>
    <mergeCell ref="C50:E50"/>
    <mergeCell ref="X50:Y50"/>
    <mergeCell ref="B43:K43"/>
    <mergeCell ref="B45:F45"/>
    <mergeCell ref="P45:Q45"/>
    <mergeCell ref="B46:F46"/>
    <mergeCell ref="P46:T46"/>
    <mergeCell ref="C47:E47"/>
    <mergeCell ref="B37:C37"/>
    <mergeCell ref="D37:E37"/>
    <mergeCell ref="G37:H37"/>
    <mergeCell ref="B39:K39"/>
    <mergeCell ref="B40:K40"/>
    <mergeCell ref="B42:K42"/>
    <mergeCell ref="F47:J47"/>
    <mergeCell ref="B34:C34"/>
    <mergeCell ref="D34:E34"/>
    <mergeCell ref="B36:C36"/>
    <mergeCell ref="D36:E36"/>
    <mergeCell ref="G36:H36"/>
    <mergeCell ref="B31:C31"/>
    <mergeCell ref="D31:E31"/>
    <mergeCell ref="G31:I31"/>
    <mergeCell ref="B33:C33"/>
    <mergeCell ref="D33:E33"/>
    <mergeCell ref="G33:H34"/>
    <mergeCell ref="I33:I34"/>
    <mergeCell ref="B20:I25"/>
    <mergeCell ref="P20:W24"/>
    <mergeCell ref="P27:W27"/>
    <mergeCell ref="B28:I28"/>
    <mergeCell ref="P28:W28"/>
    <mergeCell ref="B30:C30"/>
    <mergeCell ref="D30:E30"/>
    <mergeCell ref="G30:I30"/>
    <mergeCell ref="B16:D16"/>
    <mergeCell ref="E16:I16"/>
    <mergeCell ref="P16:R16"/>
    <mergeCell ref="S16:W16"/>
    <mergeCell ref="B17:D17"/>
    <mergeCell ref="E17:I17"/>
    <mergeCell ref="P17:R17"/>
    <mergeCell ref="S17:W17"/>
    <mergeCell ref="B14:D14"/>
    <mergeCell ref="E14:I14"/>
    <mergeCell ref="P14:S14"/>
    <mergeCell ref="T14:W14"/>
    <mergeCell ref="B15:D15"/>
    <mergeCell ref="E15:I15"/>
    <mergeCell ref="P15:S15"/>
    <mergeCell ref="T15:W15"/>
    <mergeCell ref="V12:W12"/>
    <mergeCell ref="B13:D13"/>
    <mergeCell ref="E13:G13"/>
    <mergeCell ref="H13:I13"/>
    <mergeCell ref="P13:S13"/>
    <mergeCell ref="T13:U13"/>
    <mergeCell ref="V13:W13"/>
    <mergeCell ref="B11:D11"/>
    <mergeCell ref="E11:G11"/>
    <mergeCell ref="H11:I11"/>
    <mergeCell ref="P11:S11"/>
    <mergeCell ref="T11:W11"/>
    <mergeCell ref="B12:D12"/>
    <mergeCell ref="E12:G12"/>
    <mergeCell ref="H12:I12"/>
    <mergeCell ref="P12:S12"/>
    <mergeCell ref="T12:U12"/>
    <mergeCell ref="B10:D10"/>
    <mergeCell ref="E10:G10"/>
    <mergeCell ref="H10:I10"/>
    <mergeCell ref="J10:O10"/>
    <mergeCell ref="P10:S10"/>
    <mergeCell ref="T10:W10"/>
    <mergeCell ref="P8:U8"/>
    <mergeCell ref="V8:W8"/>
    <mergeCell ref="B9:G9"/>
    <mergeCell ref="H9:I9"/>
    <mergeCell ref="J9:O9"/>
    <mergeCell ref="P9:U9"/>
    <mergeCell ref="V9:W9"/>
    <mergeCell ref="B6:I6"/>
    <mergeCell ref="J6:O7"/>
    <mergeCell ref="B7:I7"/>
    <mergeCell ref="B8:G8"/>
    <mergeCell ref="H8:I8"/>
    <mergeCell ref="J8:O8"/>
    <mergeCell ref="B3:E3"/>
    <mergeCell ref="P3:R3"/>
    <mergeCell ref="T3:W3"/>
    <mergeCell ref="B4:I5"/>
    <mergeCell ref="J4:O4"/>
    <mergeCell ref="P4:W5"/>
    <mergeCell ref="J5:O5"/>
    <mergeCell ref="C83:E83"/>
    <mergeCell ref="F83:J83"/>
    <mergeCell ref="X83:Y83"/>
    <mergeCell ref="C78:E78"/>
    <mergeCell ref="F78:J78"/>
    <mergeCell ref="C79:E79"/>
    <mergeCell ref="F79:J79"/>
    <mergeCell ref="C80:E80"/>
    <mergeCell ref="F80:J80"/>
    <mergeCell ref="F88:J88"/>
    <mergeCell ref="C89:E89"/>
    <mergeCell ref="F89:J89"/>
    <mergeCell ref="X87:Y87"/>
    <mergeCell ref="X88:Y88"/>
    <mergeCell ref="X89:Y89"/>
    <mergeCell ref="C84:E84"/>
    <mergeCell ref="F84:J84"/>
    <mergeCell ref="C85:E85"/>
    <mergeCell ref="F85:J85"/>
    <mergeCell ref="C86:E86"/>
    <mergeCell ref="F86:J86"/>
    <mergeCell ref="X84:Y84"/>
    <mergeCell ref="X85:Y85"/>
    <mergeCell ref="X86:Y86"/>
    <mergeCell ref="P87:V87"/>
    <mergeCell ref="P88:V88"/>
    <mergeCell ref="P89:V89"/>
    <mergeCell ref="P86:V86"/>
    <mergeCell ref="C90:E90"/>
    <mergeCell ref="F90:J90"/>
    <mergeCell ref="P47:S47"/>
    <mergeCell ref="P48:S48"/>
    <mergeCell ref="P49:S49"/>
    <mergeCell ref="P50:S50"/>
    <mergeCell ref="P51:S51"/>
    <mergeCell ref="P52:S52"/>
    <mergeCell ref="P53:S53"/>
    <mergeCell ref="P54:S54"/>
    <mergeCell ref="P55:S55"/>
    <mergeCell ref="P56:S56"/>
    <mergeCell ref="P57:S57"/>
    <mergeCell ref="P58:S58"/>
    <mergeCell ref="P59:S59"/>
    <mergeCell ref="P60:S60"/>
    <mergeCell ref="P61:S61"/>
    <mergeCell ref="P62:S62"/>
    <mergeCell ref="P63:S63"/>
    <mergeCell ref="P64:S64"/>
    <mergeCell ref="P65:S65"/>
    <mergeCell ref="C87:E87"/>
    <mergeCell ref="F87:J87"/>
    <mergeCell ref="C88:E88"/>
    <mergeCell ref="P66:S66"/>
    <mergeCell ref="P67:S67"/>
    <mergeCell ref="B77:N77"/>
    <mergeCell ref="P78:V78"/>
    <mergeCell ref="X78:Y78"/>
    <mergeCell ref="X79:Y79"/>
    <mergeCell ref="X80:Y80"/>
    <mergeCell ref="X81:Y81"/>
    <mergeCell ref="X82:Y82"/>
    <mergeCell ref="C81:E81"/>
    <mergeCell ref="F81:J81"/>
    <mergeCell ref="C82:E82"/>
    <mergeCell ref="F82:J82"/>
    <mergeCell ref="X75:Y75"/>
    <mergeCell ref="F71:J71"/>
    <mergeCell ref="P71:S71"/>
    <mergeCell ref="X71:Y71"/>
    <mergeCell ref="C72:E72"/>
    <mergeCell ref="F72:J72"/>
    <mergeCell ref="P72:S72"/>
    <mergeCell ref="X72:Y72"/>
    <mergeCell ref="C73:E73"/>
    <mergeCell ref="F73:J73"/>
    <mergeCell ref="P73:S73"/>
    <mergeCell ref="P90:V90"/>
    <mergeCell ref="X90:Y90"/>
    <mergeCell ref="U91:W91"/>
    <mergeCell ref="X92:Y92"/>
    <mergeCell ref="K78:L78"/>
    <mergeCell ref="K79:L79"/>
    <mergeCell ref="K80:L80"/>
    <mergeCell ref="K81:L81"/>
    <mergeCell ref="K82:L82"/>
    <mergeCell ref="K83:L83"/>
    <mergeCell ref="K84:L84"/>
    <mergeCell ref="K85:L85"/>
    <mergeCell ref="K86:L86"/>
    <mergeCell ref="K87:L87"/>
    <mergeCell ref="K88:L88"/>
    <mergeCell ref="K89:L89"/>
    <mergeCell ref="K90:L90"/>
    <mergeCell ref="P79:V79"/>
    <mergeCell ref="P80:V80"/>
    <mergeCell ref="P81:V81"/>
    <mergeCell ref="P82:V82"/>
    <mergeCell ref="P83:V83"/>
    <mergeCell ref="P84:V84"/>
    <mergeCell ref="P85:V85"/>
  </mergeCells>
  <conditionalFormatting sqref="A78:K90">
    <cfRule type="expression" dxfId="23" priority="11" stopIfTrue="1">
      <formula>$A$1=FALSE()</formula>
    </cfRule>
  </conditionalFormatting>
  <conditionalFormatting sqref="A1:Z999">
    <cfRule type="expression" dxfId="22" priority="1" stopIfTrue="1">
      <formula>$A$1=FALSE()</formula>
    </cfRule>
  </conditionalFormatting>
  <conditionalFormatting sqref="K48:K73">
    <cfRule type="expression" dxfId="21" priority="8">
      <formula>INDEX(Bokningssystem,MATCH($C48,ResOpt,0))</formula>
    </cfRule>
  </conditionalFormatting>
  <conditionalFormatting sqref="M79:M90">
    <cfRule type="expression" dxfId="20" priority="10">
      <formula>AND(FIND("Ange 1",$K79)&gt;0,$M79&gt;1)</formula>
    </cfRule>
  </conditionalFormatting>
  <conditionalFormatting sqref="M79:P90 M78:Y78 W79:Y90">
    <cfRule type="expression" dxfId="19" priority="12" stopIfTrue="1">
      <formula>$A$1=FALSE()</formula>
    </cfRule>
  </conditionalFormatting>
  <conditionalFormatting sqref="N48:N73">
    <cfRule type="expression" dxfId="18" priority="7">
      <formula>$A48=FALSE()</formula>
    </cfRule>
  </conditionalFormatting>
  <conditionalFormatting sqref="N79:N90">
    <cfRule type="expression" dxfId="17" priority="15">
      <formula>$C79=""</formula>
    </cfRule>
  </conditionalFormatting>
  <conditionalFormatting sqref="N94">
    <cfRule type="expression" dxfId="16" priority="16">
      <formula>$D94=ValOpt</formula>
    </cfRule>
  </conditionalFormatting>
  <conditionalFormatting sqref="P48:P73 T48:W73">
    <cfRule type="expression" dxfId="15" priority="9">
      <formula>$C48="Välj Vara/Tjänst"</formula>
    </cfRule>
  </conditionalFormatting>
  <conditionalFormatting sqref="P79:P90">
    <cfRule type="expression" dxfId="14" priority="14">
      <formula>$C79="Välj Vara/Tjänst"</formula>
    </cfRule>
  </conditionalFormatting>
  <conditionalFormatting sqref="T3 T243">
    <cfRule type="expression" dxfId="13" priority="45">
      <formula>LarmStatus</formula>
    </cfRule>
  </conditionalFormatting>
  <conditionalFormatting sqref="W79:W90">
    <cfRule type="expression" dxfId="12" priority="13">
      <formula>$C79="Välj Vara/Tjänst"</formula>
    </cfRule>
  </conditionalFormatting>
  <dataValidations count="25">
    <dataValidation type="list" allowBlank="1" showInputMessage="1" showErrorMessage="1" sqref="T177 P160 Q232 T183 T193 T201 P114:P133 P139:P148 P17" xr:uid="{73ADF9BA-C399-4658-B591-575D66625B1C}">
      <formula1>"Ja,Nej"</formula1>
    </dataValidation>
    <dataValidation allowBlank="1" showErrorMessage="1" sqref="B41:I41" xr:uid="{6B76507A-24D5-4C75-8C3B-4F3BC1449457}"/>
    <dataValidation type="decimal" allowBlank="1" showInputMessage="1" showErrorMessage="1" error="Talet måste vara mellan 0 och 100" sqref="D44:E44" xr:uid="{A45E560E-7E2D-45D8-816B-27522E7C6847}">
      <formula1>0</formula1>
      <formula2>100</formula2>
    </dataValidation>
    <dataValidation type="list" allowBlank="1" showInputMessage="1" showErrorMessage="1" sqref="F44" xr:uid="{2F6DCAF4-3A8E-480C-9F9F-1CF57BA242E1}">
      <formula1>"Mån,År"</formula1>
    </dataValidation>
    <dataValidation type="date" errorStyle="information" allowBlank="1" showInputMessage="1" showErrorMessage="1" errorTitle="Fel" error="Ange datum i datumformatet ÅÅÅÅ-MM-DD och får inte vara tidigare än 2012-01-01 eller senare än 2016-01-01_x000a_Alternativt texten &quot;Ej tillämpligt&quot;_x000a_" promptTitle="Datum" prompt="Datum i datumformatet ÅÅÅÅ-MM-DD alternativt texten &quot;Ej tillämpligt&quot;_x000a_" sqref="B44:C44" xr:uid="{BDDAFB8A-CA16-4C5B-9085-AAF15B9328E3}">
      <formula1>40544</formula1>
      <formula2>72686</formula2>
    </dataValidation>
    <dataValidation type="date" errorStyle="information" allowBlank="1" showInputMessage="1" showErrorMessage="1" errorTitle="Fel" error="Fel datumformat._x000a_Ange datum i datumformatet ÅÅÅÅ-MM-DD Alternativt texten &quot;Ej tillämpligt&quot;_x000a_" promptTitle="Datum" prompt="Datum i datumformatet ÅÅÅÅ-MM-DD_x000a_Som tumregel vid komplexa avrop kan det anses rimligt med minst 14 arbetsdagars svarstid och vid mindre komplexa avrop är motsvarande svarstid sju arbetsdagar." sqref="B38" xr:uid="{57F071DF-7521-4930-A2AF-A985826CD08E}">
      <formula1>40817</formula1>
      <formula2>42308</formula2>
    </dataValidation>
    <dataValidation type="date" errorStyle="information" allowBlank="1" showInputMessage="1" showErrorMessage="1" errorTitle="Fel" error="Ange datum i datumformatet ÅÅÅÅ-MM-DD" promptTitle="Datum" prompt="Datum i datumformatet ÅÅÅÅ-MM-DD" sqref="D38" xr:uid="{0EE5CF09-6E7D-4926-857C-54A1966A6E01}">
      <formula1>40817</formula1>
      <formula2>42308</formula2>
    </dataValidation>
    <dataValidation type="list" allowBlank="1" showInputMessage="1" showErrorMessage="1" sqref="K160" xr:uid="{4F04A072-B991-407D-B2ED-F2BDD8C2EDA9}">
      <formula1>"Välj typ av krav,Bör-krav,Ska-krav"</formula1>
    </dataValidation>
    <dataValidation type="list" allowBlank="1" showInputMessage="1" showErrorMessage="1" sqref="B160:C160 B43:K43" xr:uid="{C04AC3A5-342D-4235-95CB-B3FABE0EE9A5}">
      <formula1>ResVarTja</formula1>
    </dataValidation>
    <dataValidation type="list" allowBlank="1" showInputMessage="1" showErrorMessage="1" error="Välj ett alternativ från listan" sqref="C48:E73" xr:uid="{71051F34-516A-4B45-AE30-C6CDF7261B97}">
      <formula1>ResOpt</formula1>
    </dataValidation>
    <dataValidation type="list" allowBlank="1" showInputMessage="1" showErrorMessage="1" sqref="B40" xr:uid="{D50CB260-90BE-400F-925B-E299A596D10E}">
      <formula1>TblDelområde</formula1>
    </dataValidation>
    <dataValidation type="list" allowBlank="1" showInputMessage="1" showErrorMessage="1" sqref="B99:J99" xr:uid="{750F9511-B11B-4AFC-A140-26CA9C8DD7F1}">
      <formula1>TblGrundTilldeln</formula1>
    </dataValidation>
    <dataValidation type="list" allowBlank="1" showInputMessage="1" showErrorMessage="1" sqref="I33" xr:uid="{E2118201-2B3E-4846-875B-8C5470E0C1B6}">
      <formula1>",Ja,Nej"</formula1>
    </dataValidation>
    <dataValidation type="list" allowBlank="1" showInputMessage="1" showErrorMessage="1" error="Välj ett alternativ från listan_x000a_" sqref="D114:G133 D139:G148 D150:G159" xr:uid="{82E9B406-4271-46B7-9C2C-BFBA2BB4386A}">
      <formula1>INDIRECT(A114)</formula1>
    </dataValidation>
    <dataValidation type="whole" allowBlank="1" showInputMessage="1" showErrorMessage="1" sqref="M48:N73" xr:uid="{228BA534-FD56-426F-9AD1-F7814E9F7052}">
      <formula1>0</formula1>
      <formula2>999999</formula2>
    </dataValidation>
    <dataValidation type="list" allowBlank="1" showInputMessage="1" showErrorMessage="1" error="Välj ett alternativ från listan" sqref="K48:K73" xr:uid="{1DEFD500-5BE0-4114-9699-CDB4E79EA692}">
      <formula1>IF(INDEX(Bokningssystem,MATCH($C48,ResOpt,0)),TblTom,TblInomUtanför)</formula1>
    </dataValidation>
    <dataValidation type="list" allowBlank="1" showInputMessage="1" showErrorMessage="1" sqref="C79:E90" xr:uid="{655AD711-C2FD-43C8-B3FD-73E676A45B68}">
      <formula1>Tilläggstjänster</formula1>
    </dataValidation>
    <dataValidation type="whole" allowBlank="1" showInputMessage="1" showErrorMessage="1" sqref="M79:M90" xr:uid="{45BA11E4-AD68-4781-88B6-4AFB75EA9BD0}">
      <formula1>0</formula1>
      <formula2>9999999</formula2>
    </dataValidation>
    <dataValidation type="list" allowBlank="1" showInputMessage="1" showErrorMessage="1" sqref="N79:N90" xr:uid="{50AB3182-977F-4297-8A17-8C864B893094}">
      <formula1>IF($C79="Se fritext",TblEnhet,TblTom)</formula1>
    </dataValidation>
    <dataValidation type="list" allowBlank="1" showInputMessage="1" showErrorMessage="1" sqref="T189" xr:uid="{546376A0-0983-49ED-B887-154052E83710}">
      <formula1>"Ja,Nej,"</formula1>
    </dataValidation>
    <dataValidation type="list" allowBlank="1" showInputMessage="1" showErrorMessage="1" sqref="B190:I190" xr:uid="{8243D040-482E-4AEF-A49A-22BE953C80D6}">
      <formula1>TblFaktAlt</formula1>
    </dataValidation>
    <dataValidation type="list" allowBlank="1" showInputMessage="1" showErrorMessage="1" error="Välj ja eller nej" sqref="N94" xr:uid="{BFD051B6-F741-4455-B0BF-A0FB78A807E7}">
      <formula1>"Ja,Nej"</formula1>
    </dataValidation>
    <dataValidation type="date" allowBlank="1" showInputMessage="1" showErrorMessage="1" errorTitle="Felaktigt datumformat" error="Ange ett datum i formatet ÅÅÅÅ-MM-DD" promptTitle="Datum" prompt="Datum i datumformatet ÅÅÅÅ-MM-DD_x000a_" sqref="B37:E37 G37:H37" xr:uid="{AC9F0FAC-A52F-4E35-8228-BDA4D2BD7A2E}">
      <formula1>43831</formula1>
      <formula2>73050</formula2>
    </dataValidation>
    <dataValidation type="date" allowBlank="1" showInputMessage="1" showErrorMessage="1" errorTitle="Felaktigt datumformat" error="Ange ett datum i formatet ÅÅÅÅ-MM-DD" promptTitle="Datum" prompt="Datum i datumformatet ÅÅÅÅ-MM-DD" sqref="B31:E31 B34:E34" xr:uid="{FC19A653-B8BB-409C-B2C6-700A3F111BE9}">
      <formula1>43831</formula1>
      <formula2>73050</formula2>
    </dataValidation>
    <dataValidation type="decimal" allowBlank="1" showInputMessage="1" showErrorMessage="1" error="Ange ett tal" sqref="T48:T73 V48:V73 W79:W90" xr:uid="{663209D9-4072-40B9-882A-FEA1815C28A5}">
      <formula1>0</formula1>
      <formula2>999999</formula2>
    </dataValidation>
  </dataValidations>
  <pageMargins left="0.31496062992125984" right="0.31496062992125984" top="0.39370078740157483" bottom="0.39370078740157483" header="0.51181102362204722" footer="0.19685039370078741"/>
  <pageSetup paperSize="9" scale="80" fitToWidth="0" fitToHeight="0" pageOrder="overThenDown" orientation="landscape" r:id="rId1"/>
  <headerFooter alignWithMargins="0">
    <oddFooter>&amp;R&amp;P (&amp;N)</oddFooter>
  </headerFooter>
  <colBreaks count="1" manualBreakCount="1">
    <brk id="15" max="1048575" man="1"/>
  </colBreaks>
  <extLst>
    <ext xmlns:x14="http://schemas.microsoft.com/office/spreadsheetml/2009/9/main" uri="{CCE6A557-97BC-4b89-ADB6-D9C93CAAB3DF}">
      <x14:dataValidations xmlns:xm="http://schemas.microsoft.com/office/excel/2006/main" count="1">
        <x14:dataValidation type="list" allowBlank="1" showInputMessage="1" showErrorMessage="1" xr:uid="{4BE07DDB-6671-4E7C-8120-31F10E52FF95}">
          <x14:formula1>
            <xm:f>Admin!$H$58:$H$65</xm:f>
          </x14:formula1>
          <xm:sqref>D160:E160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19AD7-281A-42B9-8B7D-6E1F98295614}">
  <sheetPr codeName="Sheet8"/>
  <dimension ref="A1:AT254"/>
  <sheetViews>
    <sheetView showGridLines="0" zoomScale="85" zoomScaleNormal="85" workbookViewId="0">
      <selection activeCell="B9" sqref="B9:G9"/>
    </sheetView>
  </sheetViews>
  <sheetFormatPr defaultColWidth="9.140625" defaultRowHeight="12.75" x14ac:dyDescent="0.2"/>
  <cols>
    <col min="1" max="1" width="5.140625" style="174" bestFit="1" customWidth="1"/>
    <col min="2" max="10" width="10.28515625" style="28" customWidth="1"/>
    <col min="11" max="11" width="11.85546875" style="28" customWidth="1"/>
    <col min="12" max="12" width="15.28515625" style="28" customWidth="1"/>
    <col min="13" max="13" width="15.7109375" style="28" customWidth="1"/>
    <col min="14" max="14" width="14.28515625" style="28" customWidth="1"/>
    <col min="15" max="15" width="11.7109375" style="28" customWidth="1"/>
    <col min="16" max="18" width="19.140625" style="28" customWidth="1"/>
    <col min="19" max="19" width="10.28515625" style="28" customWidth="1"/>
    <col min="20" max="20" width="10.5703125" style="28" customWidth="1"/>
    <col min="21" max="21" width="9.5703125" style="28" customWidth="1"/>
    <col min="22" max="22" width="11.28515625" style="28" bestFit="1" customWidth="1"/>
    <col min="23" max="23" width="11.28515625" style="28" customWidth="1"/>
    <col min="24" max="25" width="8.7109375" style="28" customWidth="1"/>
    <col min="26" max="26" width="8.5703125" style="28" customWidth="1"/>
    <col min="27" max="27" width="8.7109375" style="241" hidden="1" customWidth="1"/>
    <col min="28" max="33" width="8.7109375" style="242" hidden="1" customWidth="1"/>
    <col min="34" max="35" width="8.7109375" style="243" hidden="1" customWidth="1"/>
    <col min="36" max="37" width="7.7109375" style="28" customWidth="1"/>
    <col min="38" max="39" width="8.7109375" style="28" customWidth="1"/>
    <col min="40" max="40" width="7.7109375" style="28" customWidth="1"/>
    <col min="41" max="43" width="9.140625" style="28" customWidth="1"/>
    <col min="44" max="44" width="10.42578125" style="28" customWidth="1"/>
    <col min="45" max="50" width="9.140625" style="28" customWidth="1"/>
    <col min="51" max="16384" width="9.140625" style="28"/>
  </cols>
  <sheetData>
    <row r="1" spans="1:46" x14ac:dyDescent="0.2">
      <c r="A1" s="174" t="b">
        <f>OR(INDEX(Admin!$S$3:$S$9,MATCH(B1,Admin!$Q$3:$Q$9,0)),AdminMode)</f>
        <v>0</v>
      </c>
      <c r="B1" s="174" t="s">
        <v>284</v>
      </c>
      <c r="AI1" s="243" t="b">
        <f>OR(AH:AH)</f>
        <v>1</v>
      </c>
    </row>
    <row r="2" spans="1:46" x14ac:dyDescent="0.2">
      <c r="G2" s="29"/>
      <c r="J2" s="44"/>
      <c r="M2" s="51"/>
      <c r="O2" s="25" t="str">
        <f>"Avrop nr: "&amp;B15</f>
        <v xml:space="preserve">Avrop nr: </v>
      </c>
      <c r="W2" s="25" t="str">
        <f>"Avrop nr: "&amp;B15</f>
        <v xml:space="preserve">Avrop nr: </v>
      </c>
      <c r="AJ2" s="54"/>
      <c r="AK2" s="54"/>
      <c r="AL2" s="54"/>
      <c r="AM2" s="54"/>
      <c r="AN2" s="54"/>
      <c r="AO2" s="54"/>
      <c r="AP2" s="54"/>
      <c r="AQ2" s="54"/>
      <c r="AR2" s="54"/>
      <c r="AS2" s="54"/>
      <c r="AT2" s="54"/>
    </row>
    <row r="3" spans="1:46" ht="26.25" customHeight="1" x14ac:dyDescent="0.2">
      <c r="B3" s="418" t="s">
        <v>73</v>
      </c>
      <c r="C3" s="418"/>
      <c r="D3" s="419"/>
      <c r="E3" s="419"/>
      <c r="P3" s="418" t="s">
        <v>74</v>
      </c>
      <c r="Q3" s="420"/>
      <c r="R3" s="419"/>
      <c r="T3" s="401" t="str">
        <f>IF(LarmStatus,"Minst ett av de obligatoriska kraven är inte ifyllda. Fel hittat på rad: "&amp;MATCH(TRUE,$AH:$AH,0),"")</f>
        <v>Minst ett av de obligatoriska kraven är inte ifyllda. Fel hittat på rad: 9</v>
      </c>
      <c r="U3" s="401"/>
      <c r="V3" s="401"/>
      <c r="W3" s="401"/>
      <c r="X3" s="29"/>
      <c r="Y3" s="29"/>
      <c r="Z3" s="29"/>
      <c r="AD3" s="244"/>
    </row>
    <row r="4" spans="1:46" ht="32.25" customHeight="1" x14ac:dyDescent="0.35">
      <c r="B4" s="421" t="s">
        <v>122</v>
      </c>
      <c r="C4" s="422"/>
      <c r="D4" s="422"/>
      <c r="E4" s="422"/>
      <c r="F4" s="422"/>
      <c r="G4" s="422"/>
      <c r="H4" s="422"/>
      <c r="I4" s="422"/>
      <c r="J4" s="438" t="s">
        <v>237</v>
      </c>
      <c r="K4" s="439"/>
      <c r="L4" s="439"/>
      <c r="M4" s="439"/>
      <c r="N4" s="439"/>
      <c r="O4" s="440"/>
      <c r="P4" s="425" t="s">
        <v>265</v>
      </c>
      <c r="Q4" s="425"/>
      <c r="R4" s="425"/>
      <c r="S4" s="425"/>
      <c r="T4" s="425"/>
      <c r="U4" s="425"/>
      <c r="V4" s="425"/>
      <c r="W4" s="426"/>
      <c r="Z4" s="30"/>
    </row>
    <row r="5" spans="1:46" ht="63" customHeight="1" x14ac:dyDescent="0.2">
      <c r="B5" s="423"/>
      <c r="C5" s="424"/>
      <c r="D5" s="424"/>
      <c r="E5" s="424"/>
      <c r="F5" s="424"/>
      <c r="G5" s="424"/>
      <c r="H5" s="424"/>
      <c r="I5" s="424"/>
      <c r="J5" s="441" t="str">
        <f>Ramavtalsområde</f>
        <v>Resebyråtjänster</v>
      </c>
      <c r="K5" s="442"/>
      <c r="L5" s="442"/>
      <c r="M5" s="442"/>
      <c r="N5" s="442"/>
      <c r="O5" s="443"/>
      <c r="P5" s="427"/>
      <c r="Q5" s="427"/>
      <c r="R5" s="427"/>
      <c r="S5" s="427"/>
      <c r="T5" s="427"/>
      <c r="U5" s="427"/>
      <c r="V5" s="427"/>
      <c r="W5" s="428"/>
      <c r="AC5" s="244"/>
      <c r="AD5" s="244"/>
      <c r="AE5" s="244"/>
      <c r="AF5" s="244"/>
    </row>
    <row r="6" spans="1:46" ht="26.25" customHeight="1" x14ac:dyDescent="0.2">
      <c r="B6" s="433" t="s">
        <v>159</v>
      </c>
      <c r="C6" s="433"/>
      <c r="D6" s="433"/>
      <c r="E6" s="433"/>
      <c r="F6" s="433"/>
      <c r="G6" s="433"/>
      <c r="H6" s="433"/>
      <c r="I6" s="433"/>
      <c r="J6" s="435" t="s">
        <v>248</v>
      </c>
      <c r="K6" s="436"/>
      <c r="L6" s="436"/>
      <c r="M6" s="436"/>
      <c r="N6" s="436"/>
      <c r="O6" s="437"/>
      <c r="P6" s="29"/>
      <c r="Q6" s="5"/>
      <c r="R6" s="5"/>
      <c r="S6" s="5"/>
      <c r="T6" s="5"/>
      <c r="U6" s="5"/>
      <c r="V6" s="5"/>
      <c r="W6" s="5"/>
      <c r="AC6" s="244"/>
      <c r="AD6" s="244"/>
      <c r="AE6" s="244"/>
      <c r="AF6" s="244"/>
    </row>
    <row r="7" spans="1:46" ht="18" customHeight="1" x14ac:dyDescent="0.2">
      <c r="B7" s="434" t="s">
        <v>72</v>
      </c>
      <c r="C7" s="434"/>
      <c r="D7" s="434"/>
      <c r="E7" s="434"/>
      <c r="F7" s="434"/>
      <c r="G7" s="434"/>
      <c r="H7" s="434"/>
      <c r="I7" s="434"/>
      <c r="J7" s="435"/>
      <c r="K7" s="436"/>
      <c r="L7" s="436"/>
      <c r="M7" s="436"/>
      <c r="N7" s="436"/>
      <c r="O7" s="437"/>
      <c r="P7" s="31" t="s">
        <v>29</v>
      </c>
      <c r="Q7" s="5"/>
      <c r="R7" s="5"/>
      <c r="S7" s="5"/>
      <c r="T7" s="5"/>
      <c r="U7" s="5"/>
      <c r="V7" s="5"/>
      <c r="W7" s="5"/>
      <c r="AC7" s="244"/>
      <c r="AD7" s="244"/>
      <c r="AE7" s="244"/>
      <c r="AF7" s="244"/>
    </row>
    <row r="8" spans="1:46" ht="27.75" customHeight="1" x14ac:dyDescent="0.2">
      <c r="B8" s="429" t="s">
        <v>6</v>
      </c>
      <c r="C8" s="430"/>
      <c r="D8" s="430"/>
      <c r="E8" s="430"/>
      <c r="F8" s="430"/>
      <c r="G8" s="430"/>
      <c r="H8" s="429" t="s">
        <v>31</v>
      </c>
      <c r="I8" s="431"/>
      <c r="J8" s="444" t="str">
        <f>Diarienummer</f>
        <v>23.5-4179-2024</v>
      </c>
      <c r="K8" s="445"/>
      <c r="L8" s="445"/>
      <c r="M8" s="445"/>
      <c r="N8" s="445"/>
      <c r="O8" s="446"/>
      <c r="P8" s="432" t="s">
        <v>30</v>
      </c>
      <c r="Q8" s="432"/>
      <c r="R8" s="432"/>
      <c r="S8" s="432"/>
      <c r="T8" s="432"/>
      <c r="U8" s="432"/>
      <c r="V8" s="432" t="s">
        <v>31</v>
      </c>
      <c r="W8" s="432"/>
      <c r="AC8" s="244"/>
      <c r="AD8" s="244"/>
      <c r="AE8" s="244"/>
      <c r="AF8" s="244"/>
    </row>
    <row r="9" spans="1:46" ht="19.5" customHeight="1" x14ac:dyDescent="0.2">
      <c r="B9" s="451"/>
      <c r="C9" s="452"/>
      <c r="D9" s="452"/>
      <c r="E9" s="452"/>
      <c r="F9" s="452"/>
      <c r="G9" s="452"/>
      <c r="H9" s="451"/>
      <c r="I9" s="454"/>
      <c r="J9" s="501" t="s">
        <v>251</v>
      </c>
      <c r="K9" s="502"/>
      <c r="L9" s="502"/>
      <c r="M9" s="502"/>
      <c r="N9" s="502"/>
      <c r="O9" s="503"/>
      <c r="P9" s="447"/>
      <c r="Q9" s="447"/>
      <c r="R9" s="447"/>
      <c r="S9" s="447"/>
      <c r="T9" s="447"/>
      <c r="U9" s="447"/>
      <c r="V9" s="455"/>
      <c r="W9" s="455"/>
      <c r="AA9" s="241" t="b">
        <f>IF(P9="",TRUE,FALSE)</f>
        <v>1</v>
      </c>
      <c r="AB9" s="242" t="b">
        <f>IF(V9="",TRUE,FALSE)</f>
        <v>1</v>
      </c>
      <c r="AC9" s="244"/>
      <c r="AD9" s="244"/>
      <c r="AE9" s="244"/>
      <c r="AF9" s="244"/>
      <c r="AH9" s="243" t="b">
        <f>OR(AA9:AG9)</f>
        <v>1</v>
      </c>
    </row>
    <row r="10" spans="1:46" s="32" customFormat="1" ht="27.75" customHeight="1" x14ac:dyDescent="0.2">
      <c r="A10" s="175"/>
      <c r="B10" s="456" t="s">
        <v>7</v>
      </c>
      <c r="C10" s="456"/>
      <c r="D10" s="456"/>
      <c r="E10" s="456" t="s">
        <v>5</v>
      </c>
      <c r="F10" s="456"/>
      <c r="G10" s="456"/>
      <c r="H10" s="456" t="s">
        <v>56</v>
      </c>
      <c r="I10" s="456"/>
      <c r="J10" s="504" t="str">
        <f>"Version "&amp;CurrentVersion</f>
        <v>Version 1.3</v>
      </c>
      <c r="K10" s="505"/>
      <c r="L10" s="505"/>
      <c r="M10" s="505"/>
      <c r="N10" s="505"/>
      <c r="O10" s="506"/>
      <c r="P10" s="432" t="s">
        <v>1</v>
      </c>
      <c r="Q10" s="432"/>
      <c r="R10" s="432"/>
      <c r="S10" s="432"/>
      <c r="T10" s="432" t="s">
        <v>3</v>
      </c>
      <c r="U10" s="432"/>
      <c r="V10" s="432"/>
      <c r="W10" s="432"/>
      <c r="AA10" s="245"/>
      <c r="AB10" s="242"/>
      <c r="AC10" s="244"/>
      <c r="AD10" s="244"/>
      <c r="AE10" s="244"/>
      <c r="AF10" s="244"/>
      <c r="AG10" s="244"/>
      <c r="AH10" s="243"/>
      <c r="AI10" s="243"/>
    </row>
    <row r="11" spans="1:46" ht="19.5" customHeight="1" x14ac:dyDescent="0.2">
      <c r="B11" s="464"/>
      <c r="C11" s="464"/>
      <c r="D11" s="464"/>
      <c r="E11" s="464"/>
      <c r="F11" s="464"/>
      <c r="G11" s="464"/>
      <c r="H11" s="464"/>
      <c r="I11" s="464"/>
      <c r="P11" s="455"/>
      <c r="Q11" s="455"/>
      <c r="R11" s="455"/>
      <c r="S11" s="455"/>
      <c r="T11" s="455"/>
      <c r="U11" s="455"/>
      <c r="V11" s="455"/>
      <c r="W11" s="455"/>
      <c r="AA11" s="241" t="b">
        <f>IF(P11="",TRUE,FALSE)</f>
        <v>1</v>
      </c>
      <c r="AB11" s="242" t="b">
        <f>IF(T11="",TRUE,FALSE)</f>
        <v>1</v>
      </c>
      <c r="AC11" s="244"/>
      <c r="AD11" s="244"/>
      <c r="AE11" s="244"/>
      <c r="AF11" s="244"/>
      <c r="AH11" s="243" t="b">
        <f>OR(AA11:AG11)</f>
        <v>1</v>
      </c>
    </row>
    <row r="12" spans="1:46" ht="27.75" customHeight="1" x14ac:dyDescent="0.2">
      <c r="B12" s="456" t="s">
        <v>55</v>
      </c>
      <c r="C12" s="456"/>
      <c r="D12" s="456"/>
      <c r="E12" s="456" t="s">
        <v>1</v>
      </c>
      <c r="F12" s="456"/>
      <c r="G12" s="456"/>
      <c r="H12" s="456" t="s">
        <v>2</v>
      </c>
      <c r="I12" s="456"/>
      <c r="P12" s="432" t="s">
        <v>7</v>
      </c>
      <c r="Q12" s="432"/>
      <c r="R12" s="432"/>
      <c r="S12" s="412"/>
      <c r="T12" s="432" t="s">
        <v>5</v>
      </c>
      <c r="U12" s="432"/>
      <c r="V12" s="432" t="s">
        <v>56</v>
      </c>
      <c r="W12" s="432"/>
      <c r="AC12" s="244"/>
      <c r="AD12" s="244"/>
      <c r="AE12" s="244"/>
      <c r="AF12" s="244"/>
    </row>
    <row r="13" spans="1:46" ht="19.5" customHeight="1" x14ac:dyDescent="0.2">
      <c r="B13" s="464"/>
      <c r="C13" s="464"/>
      <c r="D13" s="464"/>
      <c r="E13" s="464"/>
      <c r="F13" s="464"/>
      <c r="G13" s="464"/>
      <c r="H13" s="464"/>
      <c r="I13" s="464"/>
      <c r="P13" s="455"/>
      <c r="Q13" s="455"/>
      <c r="R13" s="455"/>
      <c r="S13" s="461"/>
      <c r="T13" s="455"/>
      <c r="U13" s="455"/>
      <c r="V13" s="455"/>
      <c r="W13" s="455"/>
      <c r="AA13" s="241" t="b">
        <f>IF(P13="",TRUE,FALSE)</f>
        <v>1</v>
      </c>
      <c r="AB13" s="242" t="b">
        <f>IF(T13="",TRUE,FALSE)</f>
        <v>1</v>
      </c>
      <c r="AC13" s="242" t="b">
        <f>IF(V13="",TRUE,FALSE)</f>
        <v>1</v>
      </c>
      <c r="AD13" s="244"/>
      <c r="AE13" s="244"/>
      <c r="AF13" s="244"/>
      <c r="AH13" s="243" t="b">
        <f>OR(AA13:AG13)</f>
        <v>1</v>
      </c>
    </row>
    <row r="14" spans="1:46" ht="27.75" customHeight="1" x14ac:dyDescent="0.2">
      <c r="B14" s="456" t="s">
        <v>135</v>
      </c>
      <c r="C14" s="456"/>
      <c r="D14" s="456"/>
      <c r="E14" s="429" t="s">
        <v>3</v>
      </c>
      <c r="F14" s="430"/>
      <c r="G14" s="430"/>
      <c r="H14" s="430"/>
      <c r="I14" s="431"/>
      <c r="P14" s="412" t="s">
        <v>2</v>
      </c>
      <c r="Q14" s="413"/>
      <c r="R14" s="413"/>
      <c r="S14" s="413"/>
      <c r="T14" s="412" t="s">
        <v>32</v>
      </c>
      <c r="U14" s="413"/>
      <c r="V14" s="413"/>
      <c r="W14" s="465"/>
      <c r="AC14" s="244"/>
      <c r="AD14" s="244"/>
      <c r="AE14" s="244"/>
      <c r="AF14" s="244"/>
    </row>
    <row r="15" spans="1:46" ht="19.5" customHeight="1" x14ac:dyDescent="0.2">
      <c r="B15" s="464"/>
      <c r="C15" s="464"/>
      <c r="D15" s="464"/>
      <c r="E15" s="451" t="s">
        <v>0</v>
      </c>
      <c r="F15" s="452"/>
      <c r="G15" s="452"/>
      <c r="H15" s="452"/>
      <c r="I15" s="454"/>
      <c r="P15" s="469"/>
      <c r="Q15" s="470"/>
      <c r="R15" s="470"/>
      <c r="S15" s="470"/>
      <c r="T15" s="469"/>
      <c r="U15" s="470"/>
      <c r="V15" s="470"/>
      <c r="W15" s="471"/>
      <c r="AA15" s="241" t="b">
        <f>IF(P15="",TRUE,FALSE)</f>
        <v>1</v>
      </c>
      <c r="AB15" s="242" t="b">
        <f>IF(T15="",TRUE,FALSE)</f>
        <v>1</v>
      </c>
      <c r="AC15" s="244"/>
      <c r="AD15" s="244"/>
      <c r="AE15" s="244"/>
      <c r="AF15" s="244"/>
      <c r="AH15" s="243" t="b">
        <f>OR(AA15:AG15)</f>
        <v>1</v>
      </c>
    </row>
    <row r="16" spans="1:46" ht="27.75" customHeight="1" x14ac:dyDescent="0.2">
      <c r="B16" s="456" t="s">
        <v>406</v>
      </c>
      <c r="C16" s="456"/>
      <c r="D16" s="456"/>
      <c r="E16" s="430"/>
      <c r="F16" s="430"/>
      <c r="G16" s="430"/>
      <c r="H16" s="430"/>
      <c r="I16" s="430"/>
      <c r="J16" s="44"/>
      <c r="P16" s="412" t="s">
        <v>33</v>
      </c>
      <c r="Q16" s="413"/>
      <c r="R16" s="465"/>
      <c r="S16" s="412" t="s">
        <v>247</v>
      </c>
      <c r="T16" s="413"/>
      <c r="U16" s="413"/>
      <c r="V16" s="413"/>
      <c r="W16" s="465"/>
      <c r="AC16" s="244"/>
      <c r="AD16" s="244"/>
      <c r="AE16" s="244"/>
      <c r="AF16" s="244"/>
    </row>
    <row r="17" spans="2:34" ht="19.5" customHeight="1" x14ac:dyDescent="0.2">
      <c r="B17" s="464"/>
      <c r="C17" s="464"/>
      <c r="D17" s="464"/>
      <c r="E17" s="457" t="s">
        <v>0</v>
      </c>
      <c r="F17" s="457"/>
      <c r="G17" s="457"/>
      <c r="H17" s="457"/>
      <c r="I17" s="457"/>
      <c r="P17" s="461"/>
      <c r="Q17" s="462"/>
      <c r="R17" s="463"/>
      <c r="S17" s="458"/>
      <c r="T17" s="459"/>
      <c r="U17" s="459"/>
      <c r="V17" s="459"/>
      <c r="W17" s="460"/>
      <c r="AA17" s="241" t="b">
        <f>IF(OR(P17="Ja",P17="Nej"),FALSE,TRUE)</f>
        <v>1</v>
      </c>
      <c r="AB17" s="244" t="b">
        <f>AND(P17="Nej",S17="")</f>
        <v>0</v>
      </c>
      <c r="AC17" s="244"/>
      <c r="AD17" s="244"/>
      <c r="AE17" s="244"/>
      <c r="AF17" s="244"/>
      <c r="AH17" s="243" t="b">
        <f>OR(AA17:AG17)</f>
        <v>1</v>
      </c>
    </row>
    <row r="18" spans="2:34" ht="19.5" customHeight="1" x14ac:dyDescent="0.2">
      <c r="B18" s="209"/>
      <c r="C18" s="209"/>
      <c r="D18" s="209"/>
      <c r="E18" s="294"/>
      <c r="F18" s="294"/>
      <c r="G18" s="294"/>
      <c r="H18" s="294"/>
      <c r="I18" s="294"/>
      <c r="P18" s="295"/>
      <c r="Q18" s="295"/>
      <c r="R18" s="295"/>
      <c r="S18" s="297"/>
      <c r="T18" s="297"/>
      <c r="U18" s="297"/>
      <c r="V18" s="297"/>
      <c r="W18" s="297"/>
      <c r="AC18" s="244"/>
      <c r="AD18" s="244"/>
      <c r="AE18" s="244"/>
      <c r="AF18" s="244"/>
    </row>
    <row r="19" spans="2:34" ht="17.25" customHeight="1" x14ac:dyDescent="0.2">
      <c r="B19" s="29" t="s">
        <v>233</v>
      </c>
      <c r="P19" s="29" t="s">
        <v>234</v>
      </c>
      <c r="AC19" s="244"/>
      <c r="AD19" s="244"/>
      <c r="AE19" s="244"/>
      <c r="AF19" s="244"/>
    </row>
    <row r="20" spans="2:34" ht="12.75" customHeight="1" x14ac:dyDescent="0.2">
      <c r="B20" s="475" t="s">
        <v>263</v>
      </c>
      <c r="C20" s="476"/>
      <c r="D20" s="476"/>
      <c r="E20" s="476"/>
      <c r="F20" s="476"/>
      <c r="G20" s="476"/>
      <c r="H20" s="476"/>
      <c r="I20" s="477"/>
      <c r="P20" s="475" t="s">
        <v>264</v>
      </c>
      <c r="Q20" s="476"/>
      <c r="R20" s="476"/>
      <c r="S20" s="476"/>
      <c r="T20" s="476"/>
      <c r="U20" s="476"/>
      <c r="V20" s="476"/>
      <c r="W20" s="477"/>
      <c r="AC20" s="244"/>
      <c r="AD20" s="244"/>
      <c r="AE20" s="244"/>
      <c r="AF20" s="244"/>
    </row>
    <row r="21" spans="2:34" ht="12.75" customHeight="1" x14ac:dyDescent="0.2">
      <c r="B21" s="478"/>
      <c r="C21" s="388"/>
      <c r="D21" s="388"/>
      <c r="E21" s="388"/>
      <c r="F21" s="388"/>
      <c r="G21" s="388"/>
      <c r="H21" s="388"/>
      <c r="I21" s="479"/>
      <c r="P21" s="478"/>
      <c r="Q21" s="388"/>
      <c r="R21" s="388"/>
      <c r="S21" s="388"/>
      <c r="T21" s="388"/>
      <c r="U21" s="388"/>
      <c r="V21" s="388"/>
      <c r="W21" s="479"/>
      <c r="AC21" s="244"/>
      <c r="AD21" s="244"/>
      <c r="AE21" s="244"/>
      <c r="AF21" s="244"/>
    </row>
    <row r="22" spans="2:34" ht="12.75" customHeight="1" x14ac:dyDescent="0.2">
      <c r="B22" s="478"/>
      <c r="C22" s="388"/>
      <c r="D22" s="388"/>
      <c r="E22" s="388"/>
      <c r="F22" s="388"/>
      <c r="G22" s="388"/>
      <c r="H22" s="388"/>
      <c r="I22" s="479"/>
      <c r="P22" s="478"/>
      <c r="Q22" s="388"/>
      <c r="R22" s="388"/>
      <c r="S22" s="388"/>
      <c r="T22" s="388"/>
      <c r="U22" s="388"/>
      <c r="V22" s="388"/>
      <c r="W22" s="479"/>
      <c r="AC22" s="244"/>
      <c r="AD22" s="244"/>
      <c r="AE22" s="244"/>
      <c r="AF22" s="244"/>
    </row>
    <row r="23" spans="2:34" ht="12.75" customHeight="1" x14ac:dyDescent="0.2">
      <c r="B23" s="478"/>
      <c r="C23" s="388"/>
      <c r="D23" s="388"/>
      <c r="E23" s="388"/>
      <c r="F23" s="388"/>
      <c r="G23" s="388"/>
      <c r="H23" s="388"/>
      <c r="I23" s="479"/>
      <c r="P23" s="478"/>
      <c r="Q23" s="388"/>
      <c r="R23" s="388"/>
      <c r="S23" s="388"/>
      <c r="T23" s="388"/>
      <c r="U23" s="388"/>
      <c r="V23" s="388"/>
      <c r="W23" s="479"/>
      <c r="AC23" s="244"/>
      <c r="AD23" s="244"/>
      <c r="AE23" s="244"/>
      <c r="AF23" s="244"/>
    </row>
    <row r="24" spans="2:34" ht="54.4" customHeight="1" x14ac:dyDescent="0.2">
      <c r="B24" s="478"/>
      <c r="C24" s="388"/>
      <c r="D24" s="388"/>
      <c r="E24" s="388"/>
      <c r="F24" s="388"/>
      <c r="G24" s="388"/>
      <c r="H24" s="388"/>
      <c r="I24" s="479"/>
      <c r="P24" s="480"/>
      <c r="Q24" s="481"/>
      <c r="R24" s="481"/>
      <c r="S24" s="481"/>
      <c r="T24" s="481"/>
      <c r="U24" s="481"/>
      <c r="V24" s="481"/>
      <c r="W24" s="482"/>
      <c r="AC24" s="244"/>
      <c r="AD24" s="244"/>
      <c r="AE24" s="244"/>
      <c r="AF24" s="244"/>
    </row>
    <row r="25" spans="2:34" ht="43.15" customHeight="1" x14ac:dyDescent="0.2">
      <c r="B25" s="480"/>
      <c r="C25" s="481"/>
      <c r="D25" s="481"/>
      <c r="E25" s="481"/>
      <c r="F25" s="481"/>
      <c r="G25" s="481"/>
      <c r="H25" s="481"/>
      <c r="I25" s="482"/>
      <c r="AC25" s="244"/>
      <c r="AD25" s="244"/>
      <c r="AE25" s="244"/>
      <c r="AF25" s="244"/>
    </row>
    <row r="26" spans="2:34" ht="17.25" customHeight="1" x14ac:dyDescent="0.2">
      <c r="B26" s="60"/>
      <c r="C26" s="41"/>
      <c r="D26" s="41"/>
      <c r="E26" s="41"/>
      <c r="F26" s="41"/>
      <c r="G26" s="41"/>
      <c r="H26" s="41"/>
      <c r="P26" s="29" t="s">
        <v>249</v>
      </c>
    </row>
    <row r="27" spans="2:34" ht="55.5" customHeight="1" x14ac:dyDescent="0.2">
      <c r="B27" s="48" t="s">
        <v>229</v>
      </c>
      <c r="P27" s="472" t="s">
        <v>250</v>
      </c>
      <c r="Q27" s="473"/>
      <c r="R27" s="473"/>
      <c r="S27" s="473"/>
      <c r="T27" s="473"/>
      <c r="U27" s="473"/>
      <c r="V27" s="473"/>
      <c r="W27" s="474"/>
      <c r="AC27" s="244"/>
      <c r="AD27" s="244"/>
      <c r="AE27" s="244"/>
      <c r="AF27" s="244"/>
    </row>
    <row r="28" spans="2:34" ht="115.5" customHeight="1" x14ac:dyDescent="0.2">
      <c r="B28" s="484"/>
      <c r="C28" s="492"/>
      <c r="D28" s="492"/>
      <c r="E28" s="492"/>
      <c r="F28" s="492"/>
      <c r="G28" s="492"/>
      <c r="H28" s="492"/>
      <c r="I28" s="492"/>
      <c r="P28" s="466"/>
      <c r="Q28" s="467"/>
      <c r="R28" s="467"/>
      <c r="S28" s="467"/>
      <c r="T28" s="467"/>
      <c r="U28" s="467"/>
      <c r="V28" s="467"/>
      <c r="W28" s="468"/>
      <c r="AC28" s="244"/>
      <c r="AD28" s="244"/>
      <c r="AE28" s="244"/>
      <c r="AF28" s="244"/>
    </row>
    <row r="29" spans="2:34" ht="17.25" customHeight="1" x14ac:dyDescent="0.2">
      <c r="B29" s="60"/>
      <c r="C29" s="41"/>
      <c r="D29" s="41"/>
      <c r="E29" s="41"/>
      <c r="F29" s="41"/>
      <c r="G29" s="41"/>
      <c r="H29" s="41"/>
    </row>
    <row r="30" spans="2:34" ht="27.75" customHeight="1" x14ac:dyDescent="0.2">
      <c r="B30" s="448" t="s">
        <v>240</v>
      </c>
      <c r="C30" s="448"/>
      <c r="D30" s="448" t="s">
        <v>241</v>
      </c>
      <c r="E30" s="448"/>
      <c r="G30" s="352" t="s">
        <v>110</v>
      </c>
      <c r="H30" s="352"/>
      <c r="I30" s="352"/>
    </row>
    <row r="31" spans="2:34" ht="19.5" customHeight="1" x14ac:dyDescent="0.2">
      <c r="B31" s="449"/>
      <c r="C31" s="450"/>
      <c r="D31" s="491"/>
      <c r="E31" s="491"/>
      <c r="G31" s="484" t="str">
        <f>E15</f>
        <v>     </v>
      </c>
      <c r="H31" s="484"/>
      <c r="I31" s="484"/>
    </row>
    <row r="32" spans="2:34" ht="12.75" customHeight="1" x14ac:dyDescent="0.2"/>
    <row r="33" spans="1:43" ht="27.75" customHeight="1" x14ac:dyDescent="0.2">
      <c r="B33" s="448" t="s">
        <v>50</v>
      </c>
      <c r="C33" s="448"/>
      <c r="D33" s="448" t="s">
        <v>51</v>
      </c>
      <c r="E33" s="448"/>
      <c r="G33" s="485" t="s">
        <v>258</v>
      </c>
      <c r="H33" s="486"/>
      <c r="I33" s="489"/>
    </row>
    <row r="34" spans="1:43" ht="19.5" customHeight="1" x14ac:dyDescent="0.2">
      <c r="B34" s="449"/>
      <c r="C34" s="450"/>
      <c r="D34" s="483"/>
      <c r="E34" s="483"/>
      <c r="G34" s="487"/>
      <c r="H34" s="488"/>
      <c r="I34" s="490"/>
      <c r="P34" s="61"/>
      <c r="Q34" s="61"/>
      <c r="R34" s="61"/>
    </row>
    <row r="35" spans="1:43" ht="12.75" customHeight="1" x14ac:dyDescent="0.2">
      <c r="F35" s="44"/>
    </row>
    <row r="36" spans="1:43" ht="27.75" customHeight="1" x14ac:dyDescent="0.2">
      <c r="B36" s="448" t="s">
        <v>242</v>
      </c>
      <c r="C36" s="448"/>
      <c r="D36" s="448" t="s">
        <v>243</v>
      </c>
      <c r="E36" s="448"/>
      <c r="G36" s="448" t="s">
        <v>308</v>
      </c>
      <c r="H36" s="448"/>
    </row>
    <row r="37" spans="1:43" ht="19.5" customHeight="1" x14ac:dyDescent="0.2">
      <c r="B37" s="449"/>
      <c r="C37" s="450"/>
      <c r="D37" s="449"/>
      <c r="E37" s="450"/>
      <c r="G37" s="449"/>
      <c r="H37" s="450"/>
      <c r="P37" s="61"/>
      <c r="Q37" s="61"/>
      <c r="R37" s="61"/>
    </row>
    <row r="38" spans="1:43" ht="12.75" customHeight="1" x14ac:dyDescent="0.2"/>
    <row r="39" spans="1:43" ht="26.25" hidden="1" customHeight="1" x14ac:dyDescent="0.2">
      <c r="B39" s="354" t="s">
        <v>227</v>
      </c>
      <c r="C39" s="355"/>
      <c r="D39" s="355"/>
      <c r="E39" s="355"/>
      <c r="F39" s="355"/>
      <c r="G39" s="355"/>
      <c r="H39" s="355"/>
      <c r="I39" s="355"/>
      <c r="J39" s="355"/>
      <c r="K39" s="355"/>
      <c r="L39" s="186"/>
      <c r="M39" s="187"/>
      <c r="N39" s="187"/>
      <c r="AJ39" s="28" t="s">
        <v>302</v>
      </c>
    </row>
    <row r="40" spans="1:43" ht="26.25" hidden="1" customHeight="1" x14ac:dyDescent="0.2">
      <c r="B40" s="541" t="s">
        <v>198</v>
      </c>
      <c r="C40" s="542"/>
      <c r="D40" s="542"/>
      <c r="E40" s="542"/>
      <c r="F40" s="542"/>
      <c r="G40" s="542"/>
      <c r="H40" s="542"/>
      <c r="I40" s="542"/>
      <c r="J40" s="542"/>
      <c r="K40" s="542"/>
      <c r="L40" s="188"/>
      <c r="M40" s="189"/>
      <c r="N40" s="189"/>
      <c r="AJ40" s="28" t="s">
        <v>302</v>
      </c>
    </row>
    <row r="41" spans="1:43" ht="12.75" hidden="1" customHeight="1" x14ac:dyDescent="0.2">
      <c r="B41" s="38"/>
      <c r="C41" s="38"/>
      <c r="D41" s="38"/>
      <c r="E41" s="38"/>
      <c r="F41" s="38"/>
      <c r="G41" s="38"/>
      <c r="H41" s="38"/>
      <c r="I41" s="38"/>
      <c r="J41" s="38"/>
      <c r="K41" s="78"/>
    </row>
    <row r="42" spans="1:43" ht="27.75" hidden="1" customHeight="1" x14ac:dyDescent="0.2">
      <c r="B42" s="543" t="s">
        <v>228</v>
      </c>
      <c r="C42" s="544"/>
      <c r="D42" s="544"/>
      <c r="E42" s="544"/>
      <c r="F42" s="544"/>
      <c r="G42" s="544"/>
      <c r="H42" s="544"/>
      <c r="I42" s="544"/>
      <c r="J42" s="544"/>
      <c r="K42" s="544"/>
      <c r="L42" s="216"/>
      <c r="M42" s="217"/>
      <c r="N42" s="217"/>
      <c r="AJ42" s="28" t="s">
        <v>302</v>
      </c>
    </row>
    <row r="43" spans="1:43" ht="25.5" hidden="1" customHeight="1" x14ac:dyDescent="0.2">
      <c r="B43" s="541" t="s">
        <v>303</v>
      </c>
      <c r="C43" s="542"/>
      <c r="D43" s="542"/>
      <c r="E43" s="542"/>
      <c r="F43" s="542"/>
      <c r="G43" s="542"/>
      <c r="H43" s="542"/>
      <c r="I43" s="542"/>
      <c r="J43" s="542"/>
      <c r="K43" s="542"/>
      <c r="L43" s="218"/>
      <c r="M43" s="219"/>
      <c r="N43" s="219"/>
      <c r="P43" s="214"/>
      <c r="Q43" s="214"/>
      <c r="R43" s="214"/>
      <c r="V43" s="44"/>
      <c r="AJ43" s="28" t="s">
        <v>302</v>
      </c>
    </row>
    <row r="44" spans="1:43" ht="12.75" customHeight="1" x14ac:dyDescent="0.2">
      <c r="B44" s="220"/>
      <c r="C44" s="220"/>
      <c r="D44" s="221"/>
      <c r="E44" s="221"/>
      <c r="F44" s="221"/>
      <c r="L44" s="32"/>
      <c r="M44" s="32"/>
      <c r="N44" s="32"/>
    </row>
    <row r="45" spans="1:43" ht="18" x14ac:dyDescent="0.2">
      <c r="B45" s="371" t="s">
        <v>213</v>
      </c>
      <c r="C45" s="371"/>
      <c r="D45" s="371"/>
      <c r="E45" s="371"/>
      <c r="F45" s="371"/>
      <c r="I45" s="44"/>
      <c r="M45" s="32"/>
      <c r="N45" s="32"/>
      <c r="P45" s="493" t="s">
        <v>52</v>
      </c>
      <c r="Q45" s="493"/>
      <c r="X45" s="222"/>
      <c r="Y45" s="33"/>
      <c r="Z45" s="33"/>
    </row>
    <row r="46" spans="1:43" x14ac:dyDescent="0.2">
      <c r="B46" s="453"/>
      <c r="C46" s="453"/>
      <c r="D46" s="453"/>
      <c r="E46" s="453"/>
      <c r="F46" s="453"/>
      <c r="G46" s="58"/>
      <c r="I46" s="223" t="s">
        <v>172</v>
      </c>
      <c r="P46" s="453"/>
      <c r="Q46" s="453"/>
      <c r="R46" s="453"/>
      <c r="S46" s="453"/>
      <c r="T46" s="453"/>
    </row>
    <row r="47" spans="1:43" ht="51" customHeight="1" x14ac:dyDescent="0.2">
      <c r="B47" s="263" t="s">
        <v>216</v>
      </c>
      <c r="C47" s="392" t="s">
        <v>214</v>
      </c>
      <c r="D47" s="392"/>
      <c r="E47" s="392"/>
      <c r="F47" s="393" t="s">
        <v>390</v>
      </c>
      <c r="G47" s="394"/>
      <c r="H47" s="394"/>
      <c r="I47" s="394"/>
      <c r="J47" s="395"/>
      <c r="K47" s="264" t="s">
        <v>402</v>
      </c>
      <c r="L47" s="268" t="s">
        <v>354</v>
      </c>
      <c r="M47" s="265" t="s">
        <v>312</v>
      </c>
      <c r="N47" s="265" t="s">
        <v>313</v>
      </c>
      <c r="P47" s="319" t="s">
        <v>215</v>
      </c>
      <c r="Q47" s="320"/>
      <c r="R47" s="320"/>
      <c r="S47" s="321"/>
      <c r="T47" s="266" t="s">
        <v>353</v>
      </c>
      <c r="U47" s="267" t="s">
        <v>350</v>
      </c>
      <c r="V47" s="266" t="s">
        <v>352</v>
      </c>
      <c r="W47" s="267" t="s">
        <v>351</v>
      </c>
      <c r="X47" s="389" t="s">
        <v>230</v>
      </c>
      <c r="Y47" s="390"/>
    </row>
    <row r="48" spans="1:43" ht="43.5" customHeight="1" x14ac:dyDescent="0.2">
      <c r="A48" s="174" t="b">
        <f t="shared" ref="A48:A73" si="0">INDEX(Självbokning,MATCH($C48,ResOpt,0))</f>
        <v>1</v>
      </c>
      <c r="B48" s="228" t="s">
        <v>100</v>
      </c>
      <c r="C48" s="330" t="s">
        <v>348</v>
      </c>
      <c r="D48" s="331"/>
      <c r="E48" s="332"/>
      <c r="F48" s="346"/>
      <c r="G48" s="347"/>
      <c r="H48" s="347"/>
      <c r="I48" s="347"/>
      <c r="J48" s="348"/>
      <c r="K48" s="262"/>
      <c r="L48" s="272" t="str">
        <f t="shared" ref="L48:L73" si="1">IF(C48="Välj Tjänst","",INDEX(ArvodePer,MATCH(C48,ResOpt,0)))</f>
        <v/>
      </c>
      <c r="M48" s="224"/>
      <c r="N48" s="225"/>
      <c r="P48" s="312"/>
      <c r="Q48" s="313"/>
      <c r="R48" s="313"/>
      <c r="S48" s="314"/>
      <c r="T48" s="273"/>
      <c r="U48" s="274">
        <f>IFERROR(T48*M48,"")</f>
        <v>0</v>
      </c>
      <c r="V48" s="273"/>
      <c r="W48" s="274">
        <f>IFERROR(V48*N48,"")</f>
        <v>0</v>
      </c>
      <c r="X48" s="391">
        <f>IFERROR(U48+W48,"")</f>
        <v>0</v>
      </c>
      <c r="Y48" s="325"/>
      <c r="Z48" s="240"/>
      <c r="AB48" s="242" t="b">
        <f t="shared" ref="AB48:AB73" si="2">AND(AND(LEFT(C48,4)&lt;&gt;"Välj",C48&lt;&gt;""),X48=0)</f>
        <v>0</v>
      </c>
      <c r="AC48" s="242" t="b">
        <f>IF(M48=0,FALSE(),T48=0)</f>
        <v>0</v>
      </c>
      <c r="AD48" s="242" t="b">
        <f>IF(N48=0,FALSE(),V48=0)</f>
        <v>0</v>
      </c>
      <c r="AH48" s="243" t="b">
        <f>OR(AA48:AG48)</f>
        <v>0</v>
      </c>
      <c r="AJ48" s="229"/>
      <c r="AK48" s="229"/>
      <c r="AL48" s="229"/>
      <c r="AM48" s="229"/>
      <c r="AN48" s="229"/>
      <c r="AO48" s="229"/>
      <c r="AP48" s="229"/>
      <c r="AQ48" s="229"/>
    </row>
    <row r="49" spans="1:34" ht="42.75" customHeight="1" x14ac:dyDescent="0.2">
      <c r="A49" s="174" t="b">
        <f t="shared" si="0"/>
        <v>1</v>
      </c>
      <c r="B49" s="228" t="s">
        <v>101</v>
      </c>
      <c r="C49" s="330" t="s">
        <v>348</v>
      </c>
      <c r="D49" s="331"/>
      <c r="E49" s="332"/>
      <c r="F49" s="346"/>
      <c r="G49" s="347"/>
      <c r="H49" s="347"/>
      <c r="I49" s="347"/>
      <c r="J49" s="348"/>
      <c r="K49" s="262"/>
      <c r="L49" s="272" t="str">
        <f t="shared" si="1"/>
        <v/>
      </c>
      <c r="M49" s="224"/>
      <c r="N49" s="225"/>
      <c r="P49" s="312"/>
      <c r="Q49" s="313"/>
      <c r="R49" s="313"/>
      <c r="S49" s="314"/>
      <c r="T49" s="273"/>
      <c r="U49" s="274">
        <f t="shared" ref="U49:U73" si="3">IFERROR(T49*M49,"")</f>
        <v>0</v>
      </c>
      <c r="V49" s="273"/>
      <c r="W49" s="274">
        <f t="shared" ref="W49:W73" si="4">IFERROR(V49*N49,"")</f>
        <v>0</v>
      </c>
      <c r="X49" s="391">
        <f t="shared" ref="X49:X73" si="5">IFERROR(U49+W49,"")</f>
        <v>0</v>
      </c>
      <c r="Y49" s="325"/>
      <c r="AB49" s="242" t="b">
        <f t="shared" si="2"/>
        <v>0</v>
      </c>
      <c r="AC49" s="242" t="b">
        <f t="shared" ref="AC49:AC73" si="6">IF(M49=0,FALSE(),T49=0)</f>
        <v>0</v>
      </c>
      <c r="AD49" s="242" t="b">
        <f t="shared" ref="AD49:AD73" si="7">IF(N49=0,FALSE(),V49=0)</f>
        <v>0</v>
      </c>
      <c r="AH49" s="243" t="b">
        <f t="shared" ref="AH49:AH66" si="8">OR(AA49:AG49)</f>
        <v>0</v>
      </c>
    </row>
    <row r="50" spans="1:34" ht="42.75" customHeight="1" x14ac:dyDescent="0.2">
      <c r="A50" s="174" t="b">
        <f t="shared" si="0"/>
        <v>1</v>
      </c>
      <c r="B50" s="228" t="s">
        <v>102</v>
      </c>
      <c r="C50" s="330" t="s">
        <v>348</v>
      </c>
      <c r="D50" s="331"/>
      <c r="E50" s="332"/>
      <c r="F50" s="346"/>
      <c r="G50" s="347"/>
      <c r="H50" s="347"/>
      <c r="I50" s="347"/>
      <c r="J50" s="348"/>
      <c r="K50" s="262"/>
      <c r="L50" s="272" t="str">
        <f t="shared" si="1"/>
        <v/>
      </c>
      <c r="M50" s="224"/>
      <c r="N50" s="225"/>
      <c r="P50" s="312"/>
      <c r="Q50" s="313"/>
      <c r="R50" s="313"/>
      <c r="S50" s="314"/>
      <c r="T50" s="273"/>
      <c r="U50" s="274">
        <f t="shared" si="3"/>
        <v>0</v>
      </c>
      <c r="V50" s="273"/>
      <c r="W50" s="274">
        <f t="shared" si="4"/>
        <v>0</v>
      </c>
      <c r="X50" s="391">
        <f t="shared" si="5"/>
        <v>0</v>
      </c>
      <c r="Y50" s="325"/>
      <c r="AB50" s="242" t="b">
        <f t="shared" si="2"/>
        <v>0</v>
      </c>
      <c r="AC50" s="242" t="b">
        <f t="shared" si="6"/>
        <v>0</v>
      </c>
      <c r="AD50" s="242" t="b">
        <f t="shared" si="7"/>
        <v>0</v>
      </c>
      <c r="AH50" s="243" t="b">
        <f t="shared" si="8"/>
        <v>0</v>
      </c>
    </row>
    <row r="51" spans="1:34" ht="42.75" customHeight="1" x14ac:dyDescent="0.2">
      <c r="A51" s="174" t="b">
        <f t="shared" si="0"/>
        <v>1</v>
      </c>
      <c r="B51" s="228" t="s">
        <v>103</v>
      </c>
      <c r="C51" s="330" t="s">
        <v>348</v>
      </c>
      <c r="D51" s="331"/>
      <c r="E51" s="332"/>
      <c r="F51" s="346"/>
      <c r="G51" s="347"/>
      <c r="H51" s="347"/>
      <c r="I51" s="347"/>
      <c r="J51" s="348"/>
      <c r="K51" s="262"/>
      <c r="L51" s="272" t="str">
        <f t="shared" si="1"/>
        <v/>
      </c>
      <c r="M51" s="224"/>
      <c r="N51" s="225"/>
      <c r="P51" s="312"/>
      <c r="Q51" s="313"/>
      <c r="R51" s="313"/>
      <c r="S51" s="314"/>
      <c r="T51" s="273"/>
      <c r="U51" s="274">
        <f t="shared" si="3"/>
        <v>0</v>
      </c>
      <c r="V51" s="273"/>
      <c r="W51" s="274">
        <f t="shared" si="4"/>
        <v>0</v>
      </c>
      <c r="X51" s="391">
        <f t="shared" si="5"/>
        <v>0</v>
      </c>
      <c r="Y51" s="325"/>
      <c r="AB51" s="242" t="b">
        <f t="shared" si="2"/>
        <v>0</v>
      </c>
      <c r="AC51" s="242" t="b">
        <f t="shared" si="6"/>
        <v>0</v>
      </c>
      <c r="AD51" s="242" t="b">
        <f t="shared" si="7"/>
        <v>0</v>
      </c>
      <c r="AH51" s="243" t="b">
        <f t="shared" si="8"/>
        <v>0</v>
      </c>
    </row>
    <row r="52" spans="1:34" ht="42.75" customHeight="1" x14ac:dyDescent="0.2">
      <c r="A52" s="174" t="b">
        <f t="shared" si="0"/>
        <v>1</v>
      </c>
      <c r="B52" s="228" t="s">
        <v>104</v>
      </c>
      <c r="C52" s="330" t="s">
        <v>348</v>
      </c>
      <c r="D52" s="331"/>
      <c r="E52" s="332"/>
      <c r="F52" s="346"/>
      <c r="G52" s="347"/>
      <c r="H52" s="347"/>
      <c r="I52" s="347"/>
      <c r="J52" s="348"/>
      <c r="K52" s="262"/>
      <c r="L52" s="272" t="str">
        <f t="shared" si="1"/>
        <v/>
      </c>
      <c r="M52" s="224"/>
      <c r="N52" s="225"/>
      <c r="P52" s="312"/>
      <c r="Q52" s="313"/>
      <c r="R52" s="313"/>
      <c r="S52" s="314"/>
      <c r="T52" s="273"/>
      <c r="U52" s="274">
        <f t="shared" si="3"/>
        <v>0</v>
      </c>
      <c r="V52" s="273"/>
      <c r="W52" s="274">
        <f t="shared" si="4"/>
        <v>0</v>
      </c>
      <c r="X52" s="391">
        <f t="shared" si="5"/>
        <v>0</v>
      </c>
      <c r="Y52" s="325"/>
      <c r="AB52" s="242" t="b">
        <f t="shared" si="2"/>
        <v>0</v>
      </c>
      <c r="AC52" s="242" t="b">
        <f t="shared" si="6"/>
        <v>0</v>
      </c>
      <c r="AD52" s="242" t="b">
        <f t="shared" si="7"/>
        <v>0</v>
      </c>
      <c r="AH52" s="243" t="b">
        <f t="shared" si="8"/>
        <v>0</v>
      </c>
    </row>
    <row r="53" spans="1:34" ht="42.75" customHeight="1" x14ac:dyDescent="0.2">
      <c r="A53" s="174" t="b">
        <f t="shared" si="0"/>
        <v>1</v>
      </c>
      <c r="B53" s="228" t="s">
        <v>106</v>
      </c>
      <c r="C53" s="330" t="s">
        <v>348</v>
      </c>
      <c r="D53" s="331"/>
      <c r="E53" s="332"/>
      <c r="F53" s="346"/>
      <c r="G53" s="347"/>
      <c r="H53" s="347"/>
      <c r="I53" s="347"/>
      <c r="J53" s="348"/>
      <c r="K53" s="262"/>
      <c r="L53" s="272" t="str">
        <f t="shared" si="1"/>
        <v/>
      </c>
      <c r="M53" s="224"/>
      <c r="N53" s="225"/>
      <c r="P53" s="312"/>
      <c r="Q53" s="313"/>
      <c r="R53" s="313"/>
      <c r="S53" s="314"/>
      <c r="T53" s="273"/>
      <c r="U53" s="274">
        <f t="shared" si="3"/>
        <v>0</v>
      </c>
      <c r="V53" s="273"/>
      <c r="W53" s="274">
        <f t="shared" si="4"/>
        <v>0</v>
      </c>
      <c r="X53" s="391">
        <f t="shared" si="5"/>
        <v>0</v>
      </c>
      <c r="Y53" s="325"/>
      <c r="AB53" s="242" t="b">
        <f t="shared" si="2"/>
        <v>0</v>
      </c>
      <c r="AC53" s="242" t="b">
        <f t="shared" si="6"/>
        <v>0</v>
      </c>
      <c r="AD53" s="242" t="b">
        <f t="shared" si="7"/>
        <v>0</v>
      </c>
      <c r="AH53" s="243" t="b">
        <f t="shared" si="8"/>
        <v>0</v>
      </c>
    </row>
    <row r="54" spans="1:34" ht="42.75" customHeight="1" x14ac:dyDescent="0.2">
      <c r="A54" s="174" t="b">
        <f t="shared" si="0"/>
        <v>1</v>
      </c>
      <c r="B54" s="228" t="s">
        <v>105</v>
      </c>
      <c r="C54" s="330" t="s">
        <v>348</v>
      </c>
      <c r="D54" s="331"/>
      <c r="E54" s="332"/>
      <c r="F54" s="346"/>
      <c r="G54" s="347"/>
      <c r="H54" s="347"/>
      <c r="I54" s="347"/>
      <c r="J54" s="348"/>
      <c r="K54" s="262"/>
      <c r="L54" s="272" t="str">
        <f t="shared" si="1"/>
        <v/>
      </c>
      <c r="M54" s="224"/>
      <c r="N54" s="225"/>
      <c r="P54" s="312"/>
      <c r="Q54" s="313"/>
      <c r="R54" s="313"/>
      <c r="S54" s="314"/>
      <c r="T54" s="273"/>
      <c r="U54" s="274">
        <f t="shared" si="3"/>
        <v>0</v>
      </c>
      <c r="V54" s="273"/>
      <c r="W54" s="274">
        <f t="shared" si="4"/>
        <v>0</v>
      </c>
      <c r="X54" s="391">
        <f t="shared" si="5"/>
        <v>0</v>
      </c>
      <c r="Y54" s="325"/>
      <c r="AB54" s="242" t="b">
        <f t="shared" si="2"/>
        <v>0</v>
      </c>
      <c r="AC54" s="242" t="b">
        <f t="shared" si="6"/>
        <v>0</v>
      </c>
      <c r="AD54" s="242" t="b">
        <f t="shared" si="7"/>
        <v>0</v>
      </c>
      <c r="AH54" s="243" t="b">
        <f t="shared" si="8"/>
        <v>0</v>
      </c>
    </row>
    <row r="55" spans="1:34" ht="42.75" customHeight="1" x14ac:dyDescent="0.2">
      <c r="A55" s="174" t="b">
        <f t="shared" si="0"/>
        <v>1</v>
      </c>
      <c r="B55" s="228" t="s">
        <v>107</v>
      </c>
      <c r="C55" s="330" t="s">
        <v>348</v>
      </c>
      <c r="D55" s="331"/>
      <c r="E55" s="332"/>
      <c r="F55" s="346"/>
      <c r="G55" s="347"/>
      <c r="H55" s="347"/>
      <c r="I55" s="347"/>
      <c r="J55" s="348"/>
      <c r="K55" s="262"/>
      <c r="L55" s="272" t="str">
        <f t="shared" si="1"/>
        <v/>
      </c>
      <c r="M55" s="224"/>
      <c r="N55" s="225"/>
      <c r="P55" s="312"/>
      <c r="Q55" s="313"/>
      <c r="R55" s="313"/>
      <c r="S55" s="314"/>
      <c r="T55" s="273"/>
      <c r="U55" s="274">
        <f t="shared" si="3"/>
        <v>0</v>
      </c>
      <c r="V55" s="273"/>
      <c r="W55" s="274">
        <f t="shared" si="4"/>
        <v>0</v>
      </c>
      <c r="X55" s="391">
        <f t="shared" si="5"/>
        <v>0</v>
      </c>
      <c r="Y55" s="325"/>
      <c r="AB55" s="242" t="b">
        <f t="shared" si="2"/>
        <v>0</v>
      </c>
      <c r="AC55" s="242" t="b">
        <f t="shared" si="6"/>
        <v>0</v>
      </c>
      <c r="AD55" s="242" t="b">
        <f t="shared" si="7"/>
        <v>0</v>
      </c>
      <c r="AH55" s="243" t="b">
        <f t="shared" si="8"/>
        <v>0</v>
      </c>
    </row>
    <row r="56" spans="1:34" ht="42.75" customHeight="1" x14ac:dyDescent="0.2">
      <c r="A56" s="174" t="b">
        <f t="shared" si="0"/>
        <v>1</v>
      </c>
      <c r="B56" s="228" t="s">
        <v>108</v>
      </c>
      <c r="C56" s="330" t="s">
        <v>348</v>
      </c>
      <c r="D56" s="331"/>
      <c r="E56" s="332"/>
      <c r="F56" s="346"/>
      <c r="G56" s="347"/>
      <c r="H56" s="347"/>
      <c r="I56" s="347"/>
      <c r="J56" s="348"/>
      <c r="K56" s="262"/>
      <c r="L56" s="272" t="str">
        <f t="shared" si="1"/>
        <v/>
      </c>
      <c r="M56" s="224"/>
      <c r="N56" s="225"/>
      <c r="P56" s="312"/>
      <c r="Q56" s="313"/>
      <c r="R56" s="313"/>
      <c r="S56" s="314"/>
      <c r="T56" s="273"/>
      <c r="U56" s="274">
        <f t="shared" si="3"/>
        <v>0</v>
      </c>
      <c r="V56" s="273"/>
      <c r="W56" s="274">
        <f t="shared" si="4"/>
        <v>0</v>
      </c>
      <c r="X56" s="391">
        <f t="shared" si="5"/>
        <v>0</v>
      </c>
      <c r="Y56" s="325"/>
      <c r="AB56" s="242" t="b">
        <f t="shared" si="2"/>
        <v>0</v>
      </c>
      <c r="AC56" s="242" t="b">
        <f t="shared" si="6"/>
        <v>0</v>
      </c>
      <c r="AD56" s="242" t="b">
        <f t="shared" si="7"/>
        <v>0</v>
      </c>
      <c r="AH56" s="243" t="b">
        <f t="shared" si="8"/>
        <v>0</v>
      </c>
    </row>
    <row r="57" spans="1:34" ht="42.75" customHeight="1" x14ac:dyDescent="0.2">
      <c r="A57" s="174" t="b">
        <f t="shared" si="0"/>
        <v>1</v>
      </c>
      <c r="B57" s="228" t="s">
        <v>109</v>
      </c>
      <c r="C57" s="330" t="s">
        <v>348</v>
      </c>
      <c r="D57" s="331"/>
      <c r="E57" s="332"/>
      <c r="F57" s="346"/>
      <c r="G57" s="347"/>
      <c r="H57" s="347"/>
      <c r="I57" s="347"/>
      <c r="J57" s="348"/>
      <c r="K57" s="262"/>
      <c r="L57" s="272" t="str">
        <f t="shared" si="1"/>
        <v/>
      </c>
      <c r="M57" s="224"/>
      <c r="N57" s="225"/>
      <c r="P57" s="312"/>
      <c r="Q57" s="313"/>
      <c r="R57" s="313"/>
      <c r="S57" s="314"/>
      <c r="T57" s="273"/>
      <c r="U57" s="274">
        <f t="shared" si="3"/>
        <v>0</v>
      </c>
      <c r="V57" s="273"/>
      <c r="W57" s="274">
        <f t="shared" si="4"/>
        <v>0</v>
      </c>
      <c r="X57" s="391">
        <f t="shared" si="5"/>
        <v>0</v>
      </c>
      <c r="Y57" s="325"/>
      <c r="AB57" s="242" t="b">
        <f t="shared" si="2"/>
        <v>0</v>
      </c>
      <c r="AC57" s="242" t="b">
        <f t="shared" si="6"/>
        <v>0</v>
      </c>
      <c r="AD57" s="242" t="b">
        <f t="shared" si="7"/>
        <v>0</v>
      </c>
      <c r="AH57" s="243" t="b">
        <f t="shared" si="8"/>
        <v>0</v>
      </c>
    </row>
    <row r="58" spans="1:34" ht="42.75" customHeight="1" x14ac:dyDescent="0.2">
      <c r="A58" s="174" t="b">
        <f t="shared" si="0"/>
        <v>1</v>
      </c>
      <c r="B58" s="228" t="s">
        <v>176</v>
      </c>
      <c r="C58" s="330" t="s">
        <v>348</v>
      </c>
      <c r="D58" s="331"/>
      <c r="E58" s="332"/>
      <c r="F58" s="346"/>
      <c r="G58" s="347"/>
      <c r="H58" s="347"/>
      <c r="I58" s="347"/>
      <c r="J58" s="348"/>
      <c r="K58" s="262"/>
      <c r="L58" s="272" t="str">
        <f t="shared" si="1"/>
        <v/>
      </c>
      <c r="M58" s="224"/>
      <c r="N58" s="225"/>
      <c r="P58" s="312"/>
      <c r="Q58" s="313"/>
      <c r="R58" s="313"/>
      <c r="S58" s="314"/>
      <c r="T58" s="273"/>
      <c r="U58" s="274">
        <f t="shared" si="3"/>
        <v>0</v>
      </c>
      <c r="V58" s="273"/>
      <c r="W58" s="274">
        <f t="shared" si="4"/>
        <v>0</v>
      </c>
      <c r="X58" s="391">
        <f t="shared" si="5"/>
        <v>0</v>
      </c>
      <c r="Y58" s="325"/>
      <c r="AB58" s="242" t="b">
        <f t="shared" si="2"/>
        <v>0</v>
      </c>
      <c r="AC58" s="242" t="b">
        <f t="shared" si="6"/>
        <v>0</v>
      </c>
      <c r="AD58" s="242" t="b">
        <f t="shared" si="7"/>
        <v>0</v>
      </c>
      <c r="AH58" s="243" t="b">
        <f t="shared" si="8"/>
        <v>0</v>
      </c>
    </row>
    <row r="59" spans="1:34" ht="42.75" customHeight="1" x14ac:dyDescent="0.2">
      <c r="A59" s="174" t="b">
        <f t="shared" si="0"/>
        <v>1</v>
      </c>
      <c r="B59" s="228" t="s">
        <v>177</v>
      </c>
      <c r="C59" s="330" t="s">
        <v>348</v>
      </c>
      <c r="D59" s="331"/>
      <c r="E59" s="332"/>
      <c r="F59" s="346"/>
      <c r="G59" s="347"/>
      <c r="H59" s="347"/>
      <c r="I59" s="347"/>
      <c r="J59" s="348"/>
      <c r="K59" s="262"/>
      <c r="L59" s="272" t="str">
        <f t="shared" si="1"/>
        <v/>
      </c>
      <c r="M59" s="224"/>
      <c r="N59" s="225"/>
      <c r="P59" s="312"/>
      <c r="Q59" s="313"/>
      <c r="R59" s="313"/>
      <c r="S59" s="314"/>
      <c r="T59" s="273"/>
      <c r="U59" s="274">
        <f t="shared" si="3"/>
        <v>0</v>
      </c>
      <c r="V59" s="273"/>
      <c r="W59" s="274">
        <f t="shared" si="4"/>
        <v>0</v>
      </c>
      <c r="X59" s="391">
        <f t="shared" si="5"/>
        <v>0</v>
      </c>
      <c r="Y59" s="325"/>
      <c r="AB59" s="242" t="b">
        <f t="shared" si="2"/>
        <v>0</v>
      </c>
      <c r="AC59" s="242" t="b">
        <f t="shared" si="6"/>
        <v>0</v>
      </c>
      <c r="AD59" s="242" t="b">
        <f t="shared" si="7"/>
        <v>0</v>
      </c>
      <c r="AH59" s="243" t="b">
        <f t="shared" si="8"/>
        <v>0</v>
      </c>
    </row>
    <row r="60" spans="1:34" ht="42.75" customHeight="1" x14ac:dyDescent="0.2">
      <c r="A60" s="174" t="b">
        <f t="shared" si="0"/>
        <v>1</v>
      </c>
      <c r="B60" s="228" t="s">
        <v>178</v>
      </c>
      <c r="C60" s="330" t="s">
        <v>348</v>
      </c>
      <c r="D60" s="331"/>
      <c r="E60" s="332"/>
      <c r="F60" s="346"/>
      <c r="G60" s="347"/>
      <c r="H60" s="347"/>
      <c r="I60" s="347"/>
      <c r="J60" s="348"/>
      <c r="K60" s="262"/>
      <c r="L60" s="272" t="str">
        <f t="shared" si="1"/>
        <v/>
      </c>
      <c r="M60" s="224"/>
      <c r="N60" s="225"/>
      <c r="P60" s="312"/>
      <c r="Q60" s="313"/>
      <c r="R60" s="313"/>
      <c r="S60" s="314"/>
      <c r="T60" s="273"/>
      <c r="U60" s="274">
        <f t="shared" si="3"/>
        <v>0</v>
      </c>
      <c r="V60" s="273"/>
      <c r="W60" s="274">
        <f t="shared" si="4"/>
        <v>0</v>
      </c>
      <c r="X60" s="391">
        <f t="shared" si="5"/>
        <v>0</v>
      </c>
      <c r="Y60" s="325"/>
      <c r="AB60" s="242" t="b">
        <f t="shared" si="2"/>
        <v>0</v>
      </c>
      <c r="AC60" s="242" t="b">
        <f t="shared" si="6"/>
        <v>0</v>
      </c>
      <c r="AD60" s="242" t="b">
        <f t="shared" si="7"/>
        <v>0</v>
      </c>
      <c r="AH60" s="243" t="b">
        <f t="shared" si="8"/>
        <v>0</v>
      </c>
    </row>
    <row r="61" spans="1:34" ht="42.75" customHeight="1" x14ac:dyDescent="0.2">
      <c r="A61" s="174" t="b">
        <f t="shared" si="0"/>
        <v>1</v>
      </c>
      <c r="B61" s="228" t="s">
        <v>179</v>
      </c>
      <c r="C61" s="330" t="s">
        <v>348</v>
      </c>
      <c r="D61" s="331"/>
      <c r="E61" s="332"/>
      <c r="F61" s="346"/>
      <c r="G61" s="347"/>
      <c r="H61" s="347"/>
      <c r="I61" s="347"/>
      <c r="J61" s="348"/>
      <c r="K61" s="262"/>
      <c r="L61" s="272" t="str">
        <f t="shared" si="1"/>
        <v/>
      </c>
      <c r="M61" s="224"/>
      <c r="N61" s="225"/>
      <c r="P61" s="312"/>
      <c r="Q61" s="313"/>
      <c r="R61" s="313"/>
      <c r="S61" s="314"/>
      <c r="T61" s="273"/>
      <c r="U61" s="274">
        <f t="shared" si="3"/>
        <v>0</v>
      </c>
      <c r="V61" s="273"/>
      <c r="W61" s="274">
        <f t="shared" si="4"/>
        <v>0</v>
      </c>
      <c r="X61" s="391">
        <f t="shared" si="5"/>
        <v>0</v>
      </c>
      <c r="Y61" s="325"/>
      <c r="AB61" s="242" t="b">
        <f t="shared" si="2"/>
        <v>0</v>
      </c>
      <c r="AC61" s="242" t="b">
        <f t="shared" si="6"/>
        <v>0</v>
      </c>
      <c r="AD61" s="242" t="b">
        <f t="shared" si="7"/>
        <v>0</v>
      </c>
      <c r="AH61" s="243" t="b">
        <f t="shared" si="8"/>
        <v>0</v>
      </c>
    </row>
    <row r="62" spans="1:34" ht="42.75" customHeight="1" x14ac:dyDescent="0.2">
      <c r="A62" s="174" t="b">
        <f t="shared" si="0"/>
        <v>1</v>
      </c>
      <c r="B62" s="228" t="s">
        <v>180</v>
      </c>
      <c r="C62" s="330" t="s">
        <v>348</v>
      </c>
      <c r="D62" s="331"/>
      <c r="E62" s="332"/>
      <c r="F62" s="346"/>
      <c r="G62" s="347"/>
      <c r="H62" s="347"/>
      <c r="I62" s="347"/>
      <c r="J62" s="348"/>
      <c r="K62" s="262"/>
      <c r="L62" s="272" t="str">
        <f t="shared" si="1"/>
        <v/>
      </c>
      <c r="M62" s="224"/>
      <c r="N62" s="225"/>
      <c r="P62" s="312"/>
      <c r="Q62" s="313"/>
      <c r="R62" s="313"/>
      <c r="S62" s="314"/>
      <c r="T62" s="273"/>
      <c r="U62" s="274">
        <f t="shared" si="3"/>
        <v>0</v>
      </c>
      <c r="V62" s="273"/>
      <c r="W62" s="274">
        <f t="shared" si="4"/>
        <v>0</v>
      </c>
      <c r="X62" s="391">
        <f t="shared" si="5"/>
        <v>0</v>
      </c>
      <c r="Y62" s="325"/>
      <c r="AB62" s="242" t="b">
        <f t="shared" si="2"/>
        <v>0</v>
      </c>
      <c r="AC62" s="242" t="b">
        <f t="shared" si="6"/>
        <v>0</v>
      </c>
      <c r="AD62" s="242" t="b">
        <f t="shared" si="7"/>
        <v>0</v>
      </c>
      <c r="AH62" s="243" t="b">
        <f t="shared" si="8"/>
        <v>0</v>
      </c>
    </row>
    <row r="63" spans="1:34" ht="42.75" customHeight="1" x14ac:dyDescent="0.2">
      <c r="A63" s="174" t="b">
        <f t="shared" si="0"/>
        <v>1</v>
      </c>
      <c r="B63" s="228" t="s">
        <v>181</v>
      </c>
      <c r="C63" s="330" t="s">
        <v>348</v>
      </c>
      <c r="D63" s="331"/>
      <c r="E63" s="332"/>
      <c r="F63" s="346"/>
      <c r="G63" s="347"/>
      <c r="H63" s="347"/>
      <c r="I63" s="347"/>
      <c r="J63" s="348"/>
      <c r="K63" s="262"/>
      <c r="L63" s="272" t="str">
        <f t="shared" si="1"/>
        <v/>
      </c>
      <c r="M63" s="224"/>
      <c r="N63" s="225"/>
      <c r="P63" s="312"/>
      <c r="Q63" s="313"/>
      <c r="R63" s="313"/>
      <c r="S63" s="314"/>
      <c r="T63" s="273"/>
      <c r="U63" s="274">
        <f t="shared" si="3"/>
        <v>0</v>
      </c>
      <c r="V63" s="273"/>
      <c r="W63" s="274">
        <f t="shared" si="4"/>
        <v>0</v>
      </c>
      <c r="X63" s="391">
        <f t="shared" si="5"/>
        <v>0</v>
      </c>
      <c r="Y63" s="325"/>
      <c r="AB63" s="242" t="b">
        <f t="shared" si="2"/>
        <v>0</v>
      </c>
      <c r="AC63" s="242" t="b">
        <f t="shared" si="6"/>
        <v>0</v>
      </c>
      <c r="AD63" s="242" t="b">
        <f t="shared" si="7"/>
        <v>0</v>
      </c>
      <c r="AH63" s="243" t="b">
        <f t="shared" si="8"/>
        <v>0</v>
      </c>
    </row>
    <row r="64" spans="1:34" ht="42.75" customHeight="1" x14ac:dyDescent="0.2">
      <c r="A64" s="174" t="b">
        <f t="shared" si="0"/>
        <v>1</v>
      </c>
      <c r="B64" s="228" t="s">
        <v>182</v>
      </c>
      <c r="C64" s="330" t="s">
        <v>348</v>
      </c>
      <c r="D64" s="331"/>
      <c r="E64" s="332"/>
      <c r="F64" s="346"/>
      <c r="G64" s="347"/>
      <c r="H64" s="347"/>
      <c r="I64" s="347"/>
      <c r="J64" s="348"/>
      <c r="K64" s="262"/>
      <c r="L64" s="272" t="str">
        <f t="shared" si="1"/>
        <v/>
      </c>
      <c r="M64" s="224"/>
      <c r="N64" s="225"/>
      <c r="P64" s="312"/>
      <c r="Q64" s="313"/>
      <c r="R64" s="313"/>
      <c r="S64" s="314"/>
      <c r="T64" s="273"/>
      <c r="U64" s="274">
        <f t="shared" si="3"/>
        <v>0</v>
      </c>
      <c r="V64" s="273"/>
      <c r="W64" s="274">
        <f t="shared" si="4"/>
        <v>0</v>
      </c>
      <c r="X64" s="391">
        <f t="shared" si="5"/>
        <v>0</v>
      </c>
      <c r="Y64" s="325"/>
      <c r="AB64" s="242" t="b">
        <f t="shared" si="2"/>
        <v>0</v>
      </c>
      <c r="AC64" s="242" t="b">
        <f t="shared" si="6"/>
        <v>0</v>
      </c>
      <c r="AD64" s="242" t="b">
        <f t="shared" si="7"/>
        <v>0</v>
      </c>
      <c r="AH64" s="243" t="b">
        <f t="shared" si="8"/>
        <v>0</v>
      </c>
    </row>
    <row r="65" spans="1:34" ht="42.75" customHeight="1" x14ac:dyDescent="0.2">
      <c r="A65" s="174" t="b">
        <f t="shared" si="0"/>
        <v>1</v>
      </c>
      <c r="B65" s="228" t="s">
        <v>183</v>
      </c>
      <c r="C65" s="330" t="s">
        <v>348</v>
      </c>
      <c r="D65" s="331"/>
      <c r="E65" s="332"/>
      <c r="F65" s="346"/>
      <c r="G65" s="347"/>
      <c r="H65" s="347"/>
      <c r="I65" s="347"/>
      <c r="J65" s="348"/>
      <c r="K65" s="262"/>
      <c r="L65" s="272" t="str">
        <f t="shared" si="1"/>
        <v/>
      </c>
      <c r="M65" s="224"/>
      <c r="N65" s="225"/>
      <c r="P65" s="312"/>
      <c r="Q65" s="313"/>
      <c r="R65" s="313"/>
      <c r="S65" s="314"/>
      <c r="T65" s="273"/>
      <c r="U65" s="274">
        <f t="shared" si="3"/>
        <v>0</v>
      </c>
      <c r="V65" s="273"/>
      <c r="W65" s="274">
        <f t="shared" si="4"/>
        <v>0</v>
      </c>
      <c r="X65" s="391">
        <f t="shared" si="5"/>
        <v>0</v>
      </c>
      <c r="Y65" s="325"/>
      <c r="AB65" s="242" t="b">
        <f t="shared" si="2"/>
        <v>0</v>
      </c>
      <c r="AC65" s="242" t="b">
        <f t="shared" si="6"/>
        <v>0</v>
      </c>
      <c r="AD65" s="242" t="b">
        <f t="shared" si="7"/>
        <v>0</v>
      </c>
      <c r="AH65" s="243" t="b">
        <f t="shared" si="8"/>
        <v>0</v>
      </c>
    </row>
    <row r="66" spans="1:34" ht="42.75" customHeight="1" x14ac:dyDescent="0.2">
      <c r="A66" s="174" t="b">
        <f t="shared" si="0"/>
        <v>1</v>
      </c>
      <c r="B66" s="228" t="s">
        <v>184</v>
      </c>
      <c r="C66" s="330" t="s">
        <v>348</v>
      </c>
      <c r="D66" s="331"/>
      <c r="E66" s="332"/>
      <c r="F66" s="346"/>
      <c r="G66" s="347"/>
      <c r="H66" s="347"/>
      <c r="I66" s="347"/>
      <c r="J66" s="348"/>
      <c r="K66" s="262"/>
      <c r="L66" s="272" t="str">
        <f t="shared" si="1"/>
        <v/>
      </c>
      <c r="M66" s="224"/>
      <c r="N66" s="225"/>
      <c r="P66" s="312"/>
      <c r="Q66" s="313"/>
      <c r="R66" s="313"/>
      <c r="S66" s="314"/>
      <c r="T66" s="273"/>
      <c r="U66" s="274">
        <f t="shared" si="3"/>
        <v>0</v>
      </c>
      <c r="V66" s="273"/>
      <c r="W66" s="274">
        <f t="shared" si="4"/>
        <v>0</v>
      </c>
      <c r="X66" s="391">
        <f t="shared" si="5"/>
        <v>0</v>
      </c>
      <c r="Y66" s="325"/>
      <c r="AB66" s="242" t="b">
        <f t="shared" si="2"/>
        <v>0</v>
      </c>
      <c r="AC66" s="242" t="b">
        <f t="shared" si="6"/>
        <v>0</v>
      </c>
      <c r="AD66" s="242" t="b">
        <f t="shared" si="7"/>
        <v>0</v>
      </c>
      <c r="AH66" s="243" t="b">
        <f t="shared" si="8"/>
        <v>0</v>
      </c>
    </row>
    <row r="67" spans="1:34" ht="42.75" customHeight="1" x14ac:dyDescent="0.2">
      <c r="A67" s="174" t="b">
        <f t="shared" si="0"/>
        <v>1</v>
      </c>
      <c r="B67" s="228" t="s">
        <v>116</v>
      </c>
      <c r="C67" s="330" t="s">
        <v>348</v>
      </c>
      <c r="D67" s="331"/>
      <c r="E67" s="332"/>
      <c r="F67" s="346"/>
      <c r="G67" s="347"/>
      <c r="H67" s="347"/>
      <c r="I67" s="347"/>
      <c r="J67" s="348"/>
      <c r="K67" s="262"/>
      <c r="L67" s="272" t="str">
        <f t="shared" si="1"/>
        <v/>
      </c>
      <c r="M67" s="224"/>
      <c r="N67" s="225"/>
      <c r="P67" s="312"/>
      <c r="Q67" s="313"/>
      <c r="R67" s="313"/>
      <c r="S67" s="314"/>
      <c r="T67" s="273"/>
      <c r="U67" s="274">
        <f t="shared" si="3"/>
        <v>0</v>
      </c>
      <c r="V67" s="273"/>
      <c r="W67" s="274">
        <f t="shared" si="4"/>
        <v>0</v>
      </c>
      <c r="X67" s="494">
        <f t="shared" si="5"/>
        <v>0</v>
      </c>
      <c r="Y67" s="329"/>
      <c r="AB67" s="242" t="b">
        <f t="shared" si="2"/>
        <v>0</v>
      </c>
      <c r="AC67" s="242" t="b">
        <f t="shared" si="6"/>
        <v>0</v>
      </c>
      <c r="AD67" s="242" t="b">
        <f t="shared" si="7"/>
        <v>0</v>
      </c>
      <c r="AH67" s="243" t="b">
        <f t="shared" ref="AH67:AH73" si="9">OR(AA67:AG67)</f>
        <v>0</v>
      </c>
    </row>
    <row r="68" spans="1:34" ht="42.75" customHeight="1" x14ac:dyDescent="0.2">
      <c r="A68" s="174" t="b">
        <f t="shared" si="0"/>
        <v>1</v>
      </c>
      <c r="B68" s="228" t="s">
        <v>423</v>
      </c>
      <c r="C68" s="330" t="s">
        <v>348</v>
      </c>
      <c r="D68" s="331"/>
      <c r="E68" s="332"/>
      <c r="F68" s="346"/>
      <c r="G68" s="347"/>
      <c r="H68" s="347"/>
      <c r="I68" s="347"/>
      <c r="J68" s="348"/>
      <c r="K68" s="262"/>
      <c r="L68" s="272" t="str">
        <f t="shared" si="1"/>
        <v/>
      </c>
      <c r="M68" s="224"/>
      <c r="N68" s="225"/>
      <c r="P68" s="312"/>
      <c r="Q68" s="313"/>
      <c r="R68" s="313"/>
      <c r="S68" s="314"/>
      <c r="T68" s="273"/>
      <c r="U68" s="274">
        <f t="shared" si="3"/>
        <v>0</v>
      </c>
      <c r="V68" s="273"/>
      <c r="W68" s="274">
        <f t="shared" si="4"/>
        <v>0</v>
      </c>
      <c r="X68" s="494">
        <f t="shared" si="5"/>
        <v>0</v>
      </c>
      <c r="Y68" s="329"/>
      <c r="AB68" s="242" t="b">
        <f t="shared" si="2"/>
        <v>0</v>
      </c>
      <c r="AC68" s="242" t="b">
        <f t="shared" si="6"/>
        <v>0</v>
      </c>
      <c r="AD68" s="242" t="b">
        <f t="shared" si="7"/>
        <v>0</v>
      </c>
      <c r="AH68" s="243" t="b">
        <f t="shared" si="9"/>
        <v>0</v>
      </c>
    </row>
    <row r="69" spans="1:34" ht="42.75" customHeight="1" x14ac:dyDescent="0.2">
      <c r="A69" s="174" t="b">
        <f t="shared" si="0"/>
        <v>1</v>
      </c>
      <c r="B69" s="228" t="s">
        <v>424</v>
      </c>
      <c r="C69" s="330" t="s">
        <v>348</v>
      </c>
      <c r="D69" s="331"/>
      <c r="E69" s="332"/>
      <c r="F69" s="346"/>
      <c r="G69" s="347"/>
      <c r="H69" s="347"/>
      <c r="I69" s="347"/>
      <c r="J69" s="348"/>
      <c r="K69" s="262"/>
      <c r="L69" s="272" t="str">
        <f t="shared" si="1"/>
        <v/>
      </c>
      <c r="M69" s="224"/>
      <c r="N69" s="225"/>
      <c r="P69" s="312"/>
      <c r="Q69" s="313"/>
      <c r="R69" s="313"/>
      <c r="S69" s="314"/>
      <c r="T69" s="273"/>
      <c r="U69" s="274">
        <f t="shared" si="3"/>
        <v>0</v>
      </c>
      <c r="V69" s="273"/>
      <c r="W69" s="274">
        <f t="shared" si="4"/>
        <v>0</v>
      </c>
      <c r="X69" s="494">
        <f t="shared" si="5"/>
        <v>0</v>
      </c>
      <c r="Y69" s="329"/>
      <c r="AB69" s="242" t="b">
        <f t="shared" si="2"/>
        <v>0</v>
      </c>
      <c r="AC69" s="242" t="b">
        <f t="shared" si="6"/>
        <v>0</v>
      </c>
      <c r="AD69" s="242" t="b">
        <f t="shared" si="7"/>
        <v>0</v>
      </c>
      <c r="AH69" s="243" t="b">
        <f t="shared" si="9"/>
        <v>0</v>
      </c>
    </row>
    <row r="70" spans="1:34" ht="42.75" customHeight="1" x14ac:dyDescent="0.2">
      <c r="A70" s="174" t="b">
        <f t="shared" si="0"/>
        <v>1</v>
      </c>
      <c r="B70" s="228" t="s">
        <v>425</v>
      </c>
      <c r="C70" s="330" t="s">
        <v>348</v>
      </c>
      <c r="D70" s="331"/>
      <c r="E70" s="332"/>
      <c r="F70" s="346"/>
      <c r="G70" s="347"/>
      <c r="H70" s="347"/>
      <c r="I70" s="347"/>
      <c r="J70" s="348"/>
      <c r="K70" s="262"/>
      <c r="L70" s="272" t="str">
        <f t="shared" si="1"/>
        <v/>
      </c>
      <c r="M70" s="224"/>
      <c r="N70" s="225"/>
      <c r="P70" s="312"/>
      <c r="Q70" s="313"/>
      <c r="R70" s="313"/>
      <c r="S70" s="314"/>
      <c r="T70" s="273"/>
      <c r="U70" s="274">
        <f t="shared" si="3"/>
        <v>0</v>
      </c>
      <c r="V70" s="273"/>
      <c r="W70" s="274">
        <f t="shared" si="4"/>
        <v>0</v>
      </c>
      <c r="X70" s="494">
        <f t="shared" si="5"/>
        <v>0</v>
      </c>
      <c r="Y70" s="329"/>
      <c r="AB70" s="242" t="b">
        <f t="shared" si="2"/>
        <v>0</v>
      </c>
      <c r="AC70" s="242" t="b">
        <f t="shared" si="6"/>
        <v>0</v>
      </c>
      <c r="AD70" s="242" t="b">
        <f t="shared" si="7"/>
        <v>0</v>
      </c>
      <c r="AH70" s="243" t="b">
        <f t="shared" si="9"/>
        <v>0</v>
      </c>
    </row>
    <row r="71" spans="1:34" ht="42.75" customHeight="1" x14ac:dyDescent="0.2">
      <c r="A71" s="174" t="b">
        <f t="shared" si="0"/>
        <v>1</v>
      </c>
      <c r="B71" s="228" t="s">
        <v>426</v>
      </c>
      <c r="C71" s="330" t="s">
        <v>348</v>
      </c>
      <c r="D71" s="331"/>
      <c r="E71" s="332"/>
      <c r="F71" s="346"/>
      <c r="G71" s="347"/>
      <c r="H71" s="347"/>
      <c r="I71" s="347"/>
      <c r="J71" s="348"/>
      <c r="K71" s="262"/>
      <c r="L71" s="272" t="str">
        <f t="shared" si="1"/>
        <v/>
      </c>
      <c r="M71" s="224"/>
      <c r="N71" s="225"/>
      <c r="P71" s="312"/>
      <c r="Q71" s="313"/>
      <c r="R71" s="313"/>
      <c r="S71" s="314"/>
      <c r="T71" s="273"/>
      <c r="U71" s="274">
        <f t="shared" si="3"/>
        <v>0</v>
      </c>
      <c r="V71" s="273"/>
      <c r="W71" s="274">
        <f t="shared" si="4"/>
        <v>0</v>
      </c>
      <c r="X71" s="494">
        <f t="shared" si="5"/>
        <v>0</v>
      </c>
      <c r="Y71" s="329"/>
      <c r="AB71" s="242" t="b">
        <f t="shared" si="2"/>
        <v>0</v>
      </c>
      <c r="AC71" s="242" t="b">
        <f t="shared" si="6"/>
        <v>0</v>
      </c>
      <c r="AD71" s="242" t="b">
        <f t="shared" si="7"/>
        <v>0</v>
      </c>
      <c r="AH71" s="243" t="b">
        <f t="shared" si="9"/>
        <v>0</v>
      </c>
    </row>
    <row r="72" spans="1:34" ht="42.75" customHeight="1" x14ac:dyDescent="0.2">
      <c r="A72" s="174" t="b">
        <f t="shared" si="0"/>
        <v>1</v>
      </c>
      <c r="B72" s="228" t="s">
        <v>427</v>
      </c>
      <c r="C72" s="330" t="s">
        <v>348</v>
      </c>
      <c r="D72" s="331"/>
      <c r="E72" s="332"/>
      <c r="F72" s="346"/>
      <c r="G72" s="347"/>
      <c r="H72" s="347"/>
      <c r="I72" s="347"/>
      <c r="J72" s="348"/>
      <c r="K72" s="262"/>
      <c r="L72" s="272" t="str">
        <f t="shared" si="1"/>
        <v/>
      </c>
      <c r="M72" s="224"/>
      <c r="N72" s="225"/>
      <c r="P72" s="312"/>
      <c r="Q72" s="313"/>
      <c r="R72" s="313"/>
      <c r="S72" s="314"/>
      <c r="T72" s="273"/>
      <c r="U72" s="274">
        <f t="shared" si="3"/>
        <v>0</v>
      </c>
      <c r="V72" s="273"/>
      <c r="W72" s="274">
        <f t="shared" si="4"/>
        <v>0</v>
      </c>
      <c r="X72" s="494">
        <f t="shared" si="5"/>
        <v>0</v>
      </c>
      <c r="Y72" s="329"/>
      <c r="AB72" s="242" t="b">
        <f t="shared" si="2"/>
        <v>0</v>
      </c>
      <c r="AC72" s="242" t="b">
        <f t="shared" si="6"/>
        <v>0</v>
      </c>
      <c r="AD72" s="242" t="b">
        <f t="shared" si="7"/>
        <v>0</v>
      </c>
      <c r="AH72" s="243" t="b">
        <f t="shared" si="9"/>
        <v>0</v>
      </c>
    </row>
    <row r="73" spans="1:34" ht="42.75" customHeight="1" x14ac:dyDescent="0.2">
      <c r="A73" s="174" t="b">
        <f t="shared" si="0"/>
        <v>1</v>
      </c>
      <c r="B73" s="228" t="s">
        <v>428</v>
      </c>
      <c r="C73" s="330" t="s">
        <v>348</v>
      </c>
      <c r="D73" s="331"/>
      <c r="E73" s="332"/>
      <c r="F73" s="346"/>
      <c r="G73" s="347"/>
      <c r="H73" s="347"/>
      <c r="I73" s="347"/>
      <c r="J73" s="348"/>
      <c r="K73" s="262"/>
      <c r="L73" s="272" t="str">
        <f t="shared" si="1"/>
        <v/>
      </c>
      <c r="M73" s="224"/>
      <c r="N73" s="225"/>
      <c r="P73" s="312"/>
      <c r="Q73" s="313"/>
      <c r="R73" s="313"/>
      <c r="S73" s="314"/>
      <c r="T73" s="273"/>
      <c r="U73" s="274">
        <f t="shared" si="3"/>
        <v>0</v>
      </c>
      <c r="V73" s="273"/>
      <c r="W73" s="274">
        <f t="shared" si="4"/>
        <v>0</v>
      </c>
      <c r="X73" s="494">
        <f t="shared" si="5"/>
        <v>0</v>
      </c>
      <c r="Y73" s="329"/>
      <c r="AB73" s="242" t="b">
        <f t="shared" si="2"/>
        <v>0</v>
      </c>
      <c r="AC73" s="242" t="b">
        <f t="shared" si="6"/>
        <v>0</v>
      </c>
      <c r="AD73" s="242" t="b">
        <f t="shared" si="7"/>
        <v>0</v>
      </c>
      <c r="AH73" s="243" t="b">
        <f t="shared" si="9"/>
        <v>0</v>
      </c>
    </row>
    <row r="74" spans="1:34" ht="7.5" customHeight="1" x14ac:dyDescent="0.2">
      <c r="C74" s="1"/>
      <c r="H74" s="25"/>
      <c r="P74" s="214"/>
      <c r="Q74" s="214"/>
      <c r="R74" s="214"/>
      <c r="X74" s="215"/>
      <c r="Y74" s="215"/>
      <c r="Z74" s="33"/>
    </row>
    <row r="75" spans="1:34" ht="28.5" customHeight="1" x14ac:dyDescent="0.2">
      <c r="C75" s="1"/>
      <c r="P75" s="214"/>
      <c r="Q75" s="214"/>
      <c r="R75" s="214"/>
      <c r="U75" s="33"/>
      <c r="V75" s="33"/>
      <c r="W75" s="62" t="s">
        <v>117</v>
      </c>
      <c r="X75" s="326">
        <f>SUM(X48:X73)</f>
        <v>0</v>
      </c>
      <c r="Y75" s="327"/>
      <c r="Z75" s="33"/>
    </row>
    <row r="76" spans="1:34" ht="7.5" customHeight="1" x14ac:dyDescent="0.2">
      <c r="C76" s="1"/>
      <c r="H76" s="25"/>
      <c r="P76" s="61"/>
      <c r="Q76" s="61"/>
      <c r="R76" s="61"/>
      <c r="Z76" s="33"/>
    </row>
    <row r="77" spans="1:34" ht="27" customHeight="1" x14ac:dyDescent="0.2">
      <c r="A77" s="172"/>
      <c r="B77" s="345" t="s">
        <v>382</v>
      </c>
      <c r="C77" s="345"/>
      <c r="D77" s="345"/>
      <c r="E77" s="345"/>
      <c r="F77" s="345"/>
      <c r="G77" s="345"/>
      <c r="H77" s="345"/>
      <c r="I77" s="345"/>
      <c r="J77" s="345"/>
      <c r="K77" s="345"/>
      <c r="L77" s="345"/>
      <c r="M77" s="345"/>
      <c r="N77" s="345"/>
      <c r="P77" s="33"/>
      <c r="Q77" s="33"/>
      <c r="R77" s="33"/>
      <c r="S77" s="33"/>
      <c r="T77" s="33"/>
      <c r="V77" s="179"/>
      <c r="Z77" s="33"/>
      <c r="AA77" s="246"/>
    </row>
    <row r="78" spans="1:34" ht="40.5" customHeight="1" x14ac:dyDescent="0.2">
      <c r="A78" s="172"/>
      <c r="B78" s="263" t="s">
        <v>383</v>
      </c>
      <c r="C78" s="392" t="s">
        <v>384</v>
      </c>
      <c r="D78" s="392"/>
      <c r="E78" s="392"/>
      <c r="F78" s="393" t="s">
        <v>385</v>
      </c>
      <c r="G78" s="394"/>
      <c r="H78" s="394"/>
      <c r="I78" s="394"/>
      <c r="J78" s="395"/>
      <c r="K78" s="317" t="s">
        <v>274</v>
      </c>
      <c r="L78" s="318"/>
      <c r="M78" s="263" t="s">
        <v>386</v>
      </c>
      <c r="N78" s="263" t="s">
        <v>418</v>
      </c>
      <c r="P78" s="319" t="s">
        <v>215</v>
      </c>
      <c r="Q78" s="320"/>
      <c r="R78" s="320"/>
      <c r="S78" s="320"/>
      <c r="T78" s="320"/>
      <c r="U78" s="320"/>
      <c r="V78" s="321"/>
      <c r="W78" s="266" t="s">
        <v>391</v>
      </c>
      <c r="X78" s="322" t="s">
        <v>392</v>
      </c>
      <c r="Y78" s="323"/>
      <c r="Z78" s="33"/>
      <c r="AA78" s="246"/>
    </row>
    <row r="79" spans="1:34" ht="27" customHeight="1" x14ac:dyDescent="0.2">
      <c r="A79" s="172"/>
      <c r="B79" s="228" t="s">
        <v>100</v>
      </c>
      <c r="C79" s="330"/>
      <c r="D79" s="331"/>
      <c r="E79" s="332"/>
      <c r="F79" s="333"/>
      <c r="G79" s="334"/>
      <c r="H79" s="334"/>
      <c r="I79" s="334"/>
      <c r="J79" s="335"/>
      <c r="K79" s="315" t="str">
        <f t="shared" ref="K79:K90" si="10">IFERROR(INDEX(InfoTillägg,MATCH($C79,Tilläggstjänster,0)),"")</f>
        <v/>
      </c>
      <c r="L79" s="316"/>
      <c r="M79" s="298"/>
      <c r="N79" s="271" t="str">
        <f t="shared" ref="N79:N90" si="11">IFERROR(INDEX(EnhetTillägg,MATCH($C79,Tilläggstjänster,0)),"")</f>
        <v/>
      </c>
      <c r="P79" s="312"/>
      <c r="Q79" s="313"/>
      <c r="R79" s="313"/>
      <c r="S79" s="313"/>
      <c r="T79" s="313"/>
      <c r="U79" s="313"/>
      <c r="V79" s="314"/>
      <c r="W79" s="273"/>
      <c r="X79" s="324">
        <f t="shared" ref="X79:X90" si="12">M79*W79</f>
        <v>0</v>
      </c>
      <c r="Y79" s="325"/>
      <c r="Z79" s="33"/>
      <c r="AB79" s="242" t="b">
        <f t="shared" ref="AB79:AB90" si="13">AND(C79&lt;&gt;"",X79=0)</f>
        <v>0</v>
      </c>
      <c r="AH79" s="243" t="b">
        <f>OR(AB79:AG79)</f>
        <v>0</v>
      </c>
    </row>
    <row r="80" spans="1:34" ht="27" customHeight="1" x14ac:dyDescent="0.2">
      <c r="A80" s="172"/>
      <c r="B80" s="228" t="s">
        <v>101</v>
      </c>
      <c r="C80" s="330"/>
      <c r="D80" s="331"/>
      <c r="E80" s="332"/>
      <c r="F80" s="333"/>
      <c r="G80" s="334"/>
      <c r="H80" s="334"/>
      <c r="I80" s="334"/>
      <c r="J80" s="335"/>
      <c r="K80" s="315" t="str">
        <f t="shared" si="10"/>
        <v/>
      </c>
      <c r="L80" s="316"/>
      <c r="M80" s="298"/>
      <c r="N80" s="271" t="str">
        <f t="shared" si="11"/>
        <v/>
      </c>
      <c r="P80" s="312"/>
      <c r="Q80" s="313"/>
      <c r="R80" s="313"/>
      <c r="S80" s="313"/>
      <c r="T80" s="313"/>
      <c r="U80" s="313"/>
      <c r="V80" s="314"/>
      <c r="W80" s="273"/>
      <c r="X80" s="324">
        <f t="shared" si="12"/>
        <v>0</v>
      </c>
      <c r="Y80" s="325"/>
      <c r="Z80" s="33"/>
      <c r="AA80" s="246"/>
      <c r="AB80" s="242" t="b">
        <f t="shared" si="13"/>
        <v>0</v>
      </c>
      <c r="AH80" s="243" t="b">
        <f t="shared" ref="AH80:AH90" si="14">OR(AA80:AG80)</f>
        <v>0</v>
      </c>
    </row>
    <row r="81" spans="1:34" ht="27" customHeight="1" x14ac:dyDescent="0.2">
      <c r="A81" s="172"/>
      <c r="B81" s="228" t="s">
        <v>102</v>
      </c>
      <c r="C81" s="330"/>
      <c r="D81" s="331"/>
      <c r="E81" s="332"/>
      <c r="F81" s="333"/>
      <c r="G81" s="334"/>
      <c r="H81" s="334"/>
      <c r="I81" s="334"/>
      <c r="J81" s="335"/>
      <c r="K81" s="315" t="str">
        <f t="shared" si="10"/>
        <v/>
      </c>
      <c r="L81" s="316"/>
      <c r="M81" s="298"/>
      <c r="N81" s="271" t="str">
        <f t="shared" si="11"/>
        <v/>
      </c>
      <c r="P81" s="312"/>
      <c r="Q81" s="313"/>
      <c r="R81" s="313"/>
      <c r="S81" s="313"/>
      <c r="T81" s="313"/>
      <c r="U81" s="313"/>
      <c r="V81" s="314"/>
      <c r="W81" s="273"/>
      <c r="X81" s="324">
        <f t="shared" si="12"/>
        <v>0</v>
      </c>
      <c r="Y81" s="325"/>
      <c r="Z81" s="33"/>
      <c r="AA81" s="246"/>
      <c r="AB81" s="242" t="b">
        <f t="shared" si="13"/>
        <v>0</v>
      </c>
      <c r="AH81" s="243" t="b">
        <f t="shared" si="14"/>
        <v>0</v>
      </c>
    </row>
    <row r="82" spans="1:34" ht="27" customHeight="1" x14ac:dyDescent="0.2">
      <c r="A82" s="172"/>
      <c r="B82" s="228" t="s">
        <v>103</v>
      </c>
      <c r="C82" s="330"/>
      <c r="D82" s="331"/>
      <c r="E82" s="332"/>
      <c r="F82" s="333"/>
      <c r="G82" s="334"/>
      <c r="H82" s="334"/>
      <c r="I82" s="334"/>
      <c r="J82" s="335"/>
      <c r="K82" s="315" t="str">
        <f t="shared" si="10"/>
        <v/>
      </c>
      <c r="L82" s="316"/>
      <c r="M82" s="298"/>
      <c r="N82" s="271" t="str">
        <f t="shared" si="11"/>
        <v/>
      </c>
      <c r="P82" s="312"/>
      <c r="Q82" s="313"/>
      <c r="R82" s="313"/>
      <c r="S82" s="313"/>
      <c r="T82" s="313"/>
      <c r="U82" s="313"/>
      <c r="V82" s="314"/>
      <c r="W82" s="273"/>
      <c r="X82" s="324">
        <f t="shared" si="12"/>
        <v>0</v>
      </c>
      <c r="Y82" s="325"/>
      <c r="Z82" s="33"/>
      <c r="AA82" s="246"/>
      <c r="AB82" s="242" t="b">
        <f t="shared" si="13"/>
        <v>0</v>
      </c>
      <c r="AH82" s="243" t="b">
        <f t="shared" si="14"/>
        <v>0</v>
      </c>
    </row>
    <row r="83" spans="1:34" ht="27" customHeight="1" x14ac:dyDescent="0.2">
      <c r="A83" s="172"/>
      <c r="B83" s="228" t="s">
        <v>104</v>
      </c>
      <c r="C83" s="330"/>
      <c r="D83" s="331"/>
      <c r="E83" s="332"/>
      <c r="F83" s="333"/>
      <c r="G83" s="334"/>
      <c r="H83" s="334"/>
      <c r="I83" s="334"/>
      <c r="J83" s="335"/>
      <c r="K83" s="315" t="str">
        <f t="shared" si="10"/>
        <v/>
      </c>
      <c r="L83" s="316"/>
      <c r="M83" s="298"/>
      <c r="N83" s="271" t="str">
        <f t="shared" si="11"/>
        <v/>
      </c>
      <c r="P83" s="312"/>
      <c r="Q83" s="313"/>
      <c r="R83" s="313"/>
      <c r="S83" s="313"/>
      <c r="T83" s="313"/>
      <c r="U83" s="313"/>
      <c r="V83" s="314"/>
      <c r="W83" s="273"/>
      <c r="X83" s="324">
        <f t="shared" si="12"/>
        <v>0</v>
      </c>
      <c r="Y83" s="325"/>
      <c r="Z83" s="33"/>
      <c r="AA83" s="246"/>
      <c r="AB83" s="242" t="b">
        <f t="shared" si="13"/>
        <v>0</v>
      </c>
      <c r="AH83" s="243" t="b">
        <f t="shared" si="14"/>
        <v>0</v>
      </c>
    </row>
    <row r="84" spans="1:34" ht="27" customHeight="1" x14ac:dyDescent="0.2">
      <c r="A84" s="172"/>
      <c r="B84" s="228" t="s">
        <v>106</v>
      </c>
      <c r="C84" s="330"/>
      <c r="D84" s="331"/>
      <c r="E84" s="332"/>
      <c r="F84" s="333"/>
      <c r="G84" s="334"/>
      <c r="H84" s="334"/>
      <c r="I84" s="334"/>
      <c r="J84" s="335"/>
      <c r="K84" s="315" t="str">
        <f t="shared" si="10"/>
        <v/>
      </c>
      <c r="L84" s="316"/>
      <c r="M84" s="298"/>
      <c r="N84" s="271" t="str">
        <f t="shared" si="11"/>
        <v/>
      </c>
      <c r="P84" s="312"/>
      <c r="Q84" s="313"/>
      <c r="R84" s="313"/>
      <c r="S84" s="313"/>
      <c r="T84" s="313"/>
      <c r="U84" s="313"/>
      <c r="V84" s="314"/>
      <c r="W84" s="273"/>
      <c r="X84" s="324">
        <f t="shared" si="12"/>
        <v>0</v>
      </c>
      <c r="Y84" s="325"/>
      <c r="Z84" s="33"/>
      <c r="AA84" s="246"/>
      <c r="AB84" s="242" t="b">
        <f t="shared" si="13"/>
        <v>0</v>
      </c>
      <c r="AH84" s="243" t="b">
        <f t="shared" si="14"/>
        <v>0</v>
      </c>
    </row>
    <row r="85" spans="1:34" ht="27" customHeight="1" x14ac:dyDescent="0.2">
      <c r="A85" s="172"/>
      <c r="B85" s="228" t="s">
        <v>105</v>
      </c>
      <c r="C85" s="330"/>
      <c r="D85" s="331"/>
      <c r="E85" s="332"/>
      <c r="F85" s="333"/>
      <c r="G85" s="334"/>
      <c r="H85" s="334"/>
      <c r="I85" s="334"/>
      <c r="J85" s="335"/>
      <c r="K85" s="315" t="str">
        <f t="shared" si="10"/>
        <v/>
      </c>
      <c r="L85" s="316"/>
      <c r="M85" s="298"/>
      <c r="N85" s="271" t="str">
        <f t="shared" si="11"/>
        <v/>
      </c>
      <c r="P85" s="312"/>
      <c r="Q85" s="313"/>
      <c r="R85" s="313"/>
      <c r="S85" s="313"/>
      <c r="T85" s="313"/>
      <c r="U85" s="313"/>
      <c r="V85" s="314"/>
      <c r="W85" s="273"/>
      <c r="X85" s="324">
        <f t="shared" si="12"/>
        <v>0</v>
      </c>
      <c r="Y85" s="325"/>
      <c r="Z85" s="33"/>
      <c r="AA85" s="246"/>
      <c r="AB85" s="242" t="b">
        <f t="shared" si="13"/>
        <v>0</v>
      </c>
      <c r="AH85" s="243" t="b">
        <f t="shared" si="14"/>
        <v>0</v>
      </c>
    </row>
    <row r="86" spans="1:34" ht="27" customHeight="1" x14ac:dyDescent="0.2">
      <c r="A86" s="172"/>
      <c r="B86" s="228" t="s">
        <v>107</v>
      </c>
      <c r="C86" s="330"/>
      <c r="D86" s="331"/>
      <c r="E86" s="332"/>
      <c r="F86" s="333"/>
      <c r="G86" s="334"/>
      <c r="H86" s="334"/>
      <c r="I86" s="334"/>
      <c r="J86" s="335"/>
      <c r="K86" s="315" t="str">
        <f t="shared" si="10"/>
        <v/>
      </c>
      <c r="L86" s="316"/>
      <c r="M86" s="298"/>
      <c r="N86" s="271" t="str">
        <f t="shared" si="11"/>
        <v/>
      </c>
      <c r="P86" s="312"/>
      <c r="Q86" s="313"/>
      <c r="R86" s="313"/>
      <c r="S86" s="313"/>
      <c r="T86" s="313"/>
      <c r="U86" s="313"/>
      <c r="V86" s="314"/>
      <c r="W86" s="273"/>
      <c r="X86" s="324">
        <f t="shared" si="12"/>
        <v>0</v>
      </c>
      <c r="Y86" s="325"/>
      <c r="Z86" s="33"/>
      <c r="AA86" s="246"/>
      <c r="AB86" s="242" t="b">
        <f t="shared" si="13"/>
        <v>0</v>
      </c>
      <c r="AH86" s="243" t="b">
        <f t="shared" si="14"/>
        <v>0</v>
      </c>
    </row>
    <row r="87" spans="1:34" ht="27" customHeight="1" x14ac:dyDescent="0.2">
      <c r="A87" s="172"/>
      <c r="B87" s="228" t="s">
        <v>108</v>
      </c>
      <c r="C87" s="330"/>
      <c r="D87" s="331"/>
      <c r="E87" s="332"/>
      <c r="F87" s="333"/>
      <c r="G87" s="334"/>
      <c r="H87" s="334"/>
      <c r="I87" s="334"/>
      <c r="J87" s="335"/>
      <c r="K87" s="315" t="str">
        <f t="shared" si="10"/>
        <v/>
      </c>
      <c r="L87" s="316"/>
      <c r="M87" s="298"/>
      <c r="N87" s="271" t="str">
        <f t="shared" si="11"/>
        <v/>
      </c>
      <c r="P87" s="312"/>
      <c r="Q87" s="313"/>
      <c r="R87" s="313"/>
      <c r="S87" s="313"/>
      <c r="T87" s="313"/>
      <c r="U87" s="313"/>
      <c r="V87" s="314"/>
      <c r="W87" s="273"/>
      <c r="X87" s="324">
        <f t="shared" si="12"/>
        <v>0</v>
      </c>
      <c r="Y87" s="325"/>
      <c r="Z87" s="33"/>
      <c r="AA87" s="246"/>
      <c r="AB87" s="242" t="b">
        <f t="shared" si="13"/>
        <v>0</v>
      </c>
      <c r="AH87" s="243" t="b">
        <f t="shared" si="14"/>
        <v>0</v>
      </c>
    </row>
    <row r="88" spans="1:34" ht="27" customHeight="1" x14ac:dyDescent="0.2">
      <c r="A88" s="172"/>
      <c r="B88" s="228" t="s">
        <v>109</v>
      </c>
      <c r="C88" s="330"/>
      <c r="D88" s="331"/>
      <c r="E88" s="332"/>
      <c r="F88" s="333"/>
      <c r="G88" s="334"/>
      <c r="H88" s="334"/>
      <c r="I88" s="334"/>
      <c r="J88" s="335"/>
      <c r="K88" s="315" t="str">
        <f t="shared" si="10"/>
        <v/>
      </c>
      <c r="L88" s="316"/>
      <c r="M88" s="298"/>
      <c r="N88" s="271" t="str">
        <f t="shared" si="11"/>
        <v/>
      </c>
      <c r="P88" s="312"/>
      <c r="Q88" s="313"/>
      <c r="R88" s="313"/>
      <c r="S88" s="313"/>
      <c r="T88" s="313"/>
      <c r="U88" s="313"/>
      <c r="V88" s="314"/>
      <c r="W88" s="273"/>
      <c r="X88" s="324">
        <f t="shared" si="12"/>
        <v>0</v>
      </c>
      <c r="Y88" s="325"/>
      <c r="Z88" s="33"/>
      <c r="AA88" s="246"/>
      <c r="AB88" s="242" t="b">
        <f t="shared" si="13"/>
        <v>0</v>
      </c>
      <c r="AH88" s="243" t="b">
        <f t="shared" si="14"/>
        <v>0</v>
      </c>
    </row>
    <row r="89" spans="1:34" ht="27" customHeight="1" x14ac:dyDescent="0.2">
      <c r="A89" s="172"/>
      <c r="B89" s="228" t="s">
        <v>176</v>
      </c>
      <c r="C89" s="330"/>
      <c r="D89" s="331"/>
      <c r="E89" s="332"/>
      <c r="F89" s="333"/>
      <c r="G89" s="334"/>
      <c r="H89" s="334"/>
      <c r="I89" s="334"/>
      <c r="J89" s="335"/>
      <c r="K89" s="315" t="str">
        <f t="shared" si="10"/>
        <v/>
      </c>
      <c r="L89" s="316"/>
      <c r="M89" s="298"/>
      <c r="N89" s="271" t="str">
        <f t="shared" si="11"/>
        <v/>
      </c>
      <c r="P89" s="312"/>
      <c r="Q89" s="313"/>
      <c r="R89" s="313"/>
      <c r="S89" s="313"/>
      <c r="T89" s="313"/>
      <c r="U89" s="313"/>
      <c r="V89" s="314"/>
      <c r="W89" s="273"/>
      <c r="X89" s="324">
        <f t="shared" si="12"/>
        <v>0</v>
      </c>
      <c r="Y89" s="325"/>
      <c r="Z89" s="33"/>
      <c r="AA89" s="246"/>
      <c r="AB89" s="242" t="b">
        <f t="shared" si="13"/>
        <v>0</v>
      </c>
      <c r="AH89" s="243" t="b">
        <f t="shared" si="14"/>
        <v>0</v>
      </c>
    </row>
    <row r="90" spans="1:34" ht="27" customHeight="1" x14ac:dyDescent="0.2">
      <c r="A90" s="172"/>
      <c r="B90" s="228" t="s">
        <v>177</v>
      </c>
      <c r="C90" s="330"/>
      <c r="D90" s="331"/>
      <c r="E90" s="332"/>
      <c r="F90" s="333"/>
      <c r="G90" s="334"/>
      <c r="H90" s="334"/>
      <c r="I90" s="334"/>
      <c r="J90" s="335"/>
      <c r="K90" s="315" t="str">
        <f t="shared" si="10"/>
        <v/>
      </c>
      <c r="L90" s="316"/>
      <c r="M90" s="298"/>
      <c r="N90" s="271" t="str">
        <f t="shared" si="11"/>
        <v/>
      </c>
      <c r="P90" s="312"/>
      <c r="Q90" s="313"/>
      <c r="R90" s="313"/>
      <c r="S90" s="313"/>
      <c r="T90" s="313"/>
      <c r="U90" s="313"/>
      <c r="V90" s="314"/>
      <c r="W90" s="273"/>
      <c r="X90" s="328">
        <f t="shared" si="12"/>
        <v>0</v>
      </c>
      <c r="Y90" s="329"/>
      <c r="Z90" s="33"/>
      <c r="AA90" s="246"/>
      <c r="AB90" s="242" t="b">
        <f t="shared" si="13"/>
        <v>0</v>
      </c>
      <c r="AH90" s="243" t="b">
        <f t="shared" si="14"/>
        <v>0</v>
      </c>
    </row>
    <row r="91" spans="1:34" ht="17.25" customHeight="1" x14ac:dyDescent="0.2">
      <c r="A91" s="172"/>
      <c r="B91" s="33"/>
      <c r="C91" s="33"/>
      <c r="D91" s="33"/>
      <c r="E91" s="33"/>
      <c r="F91" s="33"/>
      <c r="G91" s="33"/>
      <c r="H91" s="33"/>
      <c r="I91" s="33"/>
      <c r="J91" s="33"/>
      <c r="K91" s="33"/>
      <c r="P91" s="33"/>
      <c r="Q91" s="33"/>
      <c r="R91" s="33"/>
      <c r="S91" s="33"/>
      <c r="T91" s="33"/>
      <c r="U91" s="652"/>
      <c r="V91" s="652"/>
      <c r="W91" s="652"/>
      <c r="X91" s="62"/>
      <c r="Y91" s="63"/>
      <c r="Z91" s="33"/>
      <c r="AA91" s="246"/>
    </row>
    <row r="92" spans="1:34" ht="28.5" customHeight="1" x14ac:dyDescent="0.2">
      <c r="A92" s="172"/>
      <c r="B92" s="33"/>
      <c r="C92" s="33"/>
      <c r="D92" s="33"/>
      <c r="E92" s="33"/>
      <c r="F92" s="33"/>
      <c r="G92" s="33"/>
      <c r="H92" s="33"/>
      <c r="I92" s="33"/>
      <c r="J92" s="33"/>
      <c r="K92" s="33"/>
      <c r="P92" s="33"/>
      <c r="Q92" s="33"/>
      <c r="R92" s="33"/>
      <c r="S92" s="33"/>
      <c r="T92" s="33"/>
      <c r="U92" s="260"/>
      <c r="W92" s="62" t="s">
        <v>407</v>
      </c>
      <c r="X92" s="326">
        <f>SUM(X77:X90)</f>
        <v>0</v>
      </c>
      <c r="Y92" s="327"/>
      <c r="Z92" s="33"/>
      <c r="AA92" s="246"/>
    </row>
    <row r="93" spans="1:34" ht="21" customHeight="1" x14ac:dyDescent="0.25">
      <c r="B93" s="282" t="s">
        <v>421</v>
      </c>
      <c r="C93" s="283"/>
      <c r="D93" s="284"/>
      <c r="E93" s="284"/>
      <c r="F93" s="284"/>
      <c r="G93" s="284"/>
      <c r="H93" s="285"/>
      <c r="I93" s="284"/>
      <c r="J93" s="284"/>
      <c r="K93" s="284"/>
      <c r="L93" s="284"/>
      <c r="M93" s="284"/>
      <c r="N93" s="286"/>
      <c r="P93" s="287"/>
      <c r="Q93" s="287"/>
      <c r="R93" s="287"/>
      <c r="X93" s="288"/>
      <c r="Z93" s="33"/>
      <c r="AA93" s="246"/>
    </row>
    <row r="94" spans="1:34" ht="24" customHeight="1" x14ac:dyDescent="0.2">
      <c r="B94" s="289" t="s">
        <v>422</v>
      </c>
      <c r="C94" s="290"/>
      <c r="D94" s="291"/>
      <c r="E94" s="291"/>
      <c r="F94" s="291"/>
      <c r="G94" s="291"/>
      <c r="H94" s="292"/>
      <c r="I94" s="291"/>
      <c r="J94" s="291"/>
      <c r="K94" s="291"/>
      <c r="L94" s="291"/>
      <c r="M94" s="291"/>
      <c r="N94" s="293"/>
      <c r="P94" s="287"/>
      <c r="Q94" s="287"/>
      <c r="R94" s="287"/>
      <c r="X94" s="288"/>
      <c r="Z94" s="33"/>
      <c r="AA94" s="246"/>
    </row>
    <row r="95" spans="1:34" ht="27" customHeight="1" x14ac:dyDescent="0.2">
      <c r="A95" s="172"/>
      <c r="B95" s="371"/>
      <c r="C95" s="371"/>
      <c r="D95" s="371"/>
      <c r="E95" s="371"/>
      <c r="F95" s="371"/>
      <c r="J95" s="33"/>
      <c r="P95" s="33"/>
      <c r="Q95" s="33"/>
      <c r="R95" s="33"/>
      <c r="S95" s="33"/>
      <c r="T95" s="33"/>
      <c r="V95" s="179"/>
      <c r="Z95" s="33"/>
      <c r="AA95" s="246"/>
    </row>
    <row r="96" spans="1:34" ht="17.25" customHeight="1" x14ac:dyDescent="0.2">
      <c r="A96" s="172"/>
      <c r="B96" s="33"/>
      <c r="C96" s="33"/>
      <c r="D96" s="33"/>
      <c r="E96" s="33"/>
      <c r="F96" s="33"/>
      <c r="G96" s="33"/>
      <c r="H96" s="33"/>
      <c r="I96" s="33"/>
      <c r="J96" s="33"/>
      <c r="P96" s="33"/>
      <c r="Q96" s="33"/>
      <c r="R96" s="33"/>
      <c r="S96" s="33"/>
      <c r="T96" s="33"/>
      <c r="U96" s="507"/>
      <c r="V96" s="508"/>
      <c r="W96" s="508"/>
      <c r="X96" s="62"/>
      <c r="Y96" s="63"/>
      <c r="Z96" s="33"/>
      <c r="AA96" s="246"/>
    </row>
    <row r="97" spans="1:44" ht="19.5" customHeight="1" x14ac:dyDescent="0.2">
      <c r="B97" s="49" t="s">
        <v>168</v>
      </c>
      <c r="F97" s="44"/>
      <c r="K97" s="49"/>
      <c r="N97" s="44"/>
      <c r="AA97" s="246"/>
      <c r="AJ97" s="54"/>
      <c r="AK97" s="54"/>
      <c r="AL97" s="54"/>
      <c r="AM97" s="54"/>
      <c r="AN97" s="54"/>
      <c r="AO97" s="54"/>
      <c r="AP97" s="54"/>
      <c r="AQ97" s="54"/>
      <c r="AR97" s="54"/>
    </row>
    <row r="98" spans="1:44" ht="28.5" customHeight="1" x14ac:dyDescent="0.2">
      <c r="A98" s="172"/>
      <c r="B98" s="453" t="s">
        <v>238</v>
      </c>
      <c r="C98" s="453"/>
      <c r="D98" s="453"/>
      <c r="E98" s="453"/>
      <c r="F98" s="453"/>
      <c r="G98" s="453"/>
      <c r="H98" s="453"/>
      <c r="I98" s="453"/>
      <c r="J98" s="453"/>
      <c r="M98" s="204"/>
      <c r="N98" s="38"/>
      <c r="P98" s="33"/>
      <c r="Q98" s="33"/>
      <c r="R98" s="33"/>
      <c r="S98" s="33"/>
      <c r="T98" s="33"/>
      <c r="U98" s="33"/>
      <c r="V98" s="33"/>
      <c r="W98" s="33"/>
      <c r="X98" s="62"/>
      <c r="Y98" s="63"/>
      <c r="Z98" s="33"/>
      <c r="AA98" s="246"/>
    </row>
    <row r="99" spans="1:44" ht="24.75" hidden="1" customHeight="1" x14ac:dyDescent="0.2">
      <c r="A99" s="176"/>
      <c r="B99" s="546" t="s">
        <v>222</v>
      </c>
      <c r="C99" s="547"/>
      <c r="D99" s="547"/>
      <c r="E99" s="547"/>
      <c r="F99" s="547"/>
      <c r="G99" s="547"/>
      <c r="H99" s="547"/>
      <c r="I99" s="547"/>
      <c r="J99" s="548"/>
      <c r="K99" s="44" t="s">
        <v>232</v>
      </c>
      <c r="L99" s="38"/>
      <c r="M99" s="38"/>
      <c r="N99" s="38"/>
      <c r="P99" s="33"/>
      <c r="Q99" s="33"/>
      <c r="R99" s="33"/>
      <c r="S99" s="33"/>
      <c r="T99" s="33"/>
      <c r="U99" s="33"/>
      <c r="V99" s="33"/>
      <c r="W99" s="33"/>
      <c r="X99" s="62"/>
      <c r="Y99" s="63"/>
      <c r="Z99" s="33"/>
      <c r="AA99" s="246"/>
    </row>
    <row r="100" spans="1:44" ht="17.25" customHeight="1" x14ac:dyDescent="0.2">
      <c r="A100" s="172"/>
      <c r="B100" s="34"/>
      <c r="C100" s="34"/>
      <c r="D100" s="34"/>
      <c r="E100" s="34"/>
      <c r="F100" s="9"/>
      <c r="G100" s="34"/>
      <c r="H100" s="34"/>
      <c r="I100" s="34"/>
      <c r="J100" s="33"/>
      <c r="P100" s="33"/>
      <c r="Q100" s="33"/>
      <c r="R100" s="33"/>
      <c r="S100" s="33"/>
      <c r="T100" s="33"/>
      <c r="U100" s="33"/>
      <c r="V100" s="33"/>
      <c r="W100" s="33"/>
      <c r="X100" s="62"/>
      <c r="Y100" s="63"/>
      <c r="Z100" s="33"/>
    </row>
    <row r="101" spans="1:44" ht="17.25" customHeight="1" x14ac:dyDescent="0.2">
      <c r="A101" s="172"/>
      <c r="E101" s="549"/>
      <c r="F101" s="549"/>
      <c r="G101" s="549"/>
      <c r="H101" s="549"/>
      <c r="I101" s="549"/>
      <c r="J101" s="33"/>
      <c r="K101" s="44"/>
      <c r="P101" s="33"/>
      <c r="Q101" s="33"/>
      <c r="R101" s="33"/>
      <c r="S101" s="33"/>
      <c r="T101" s="33"/>
      <c r="U101" s="33"/>
      <c r="V101" s="33"/>
      <c r="W101" s="33"/>
      <c r="X101" s="62"/>
      <c r="Y101" s="63"/>
      <c r="AA101" s="246"/>
    </row>
    <row r="102" spans="1:44" ht="8.25" customHeight="1" x14ac:dyDescent="0.2">
      <c r="A102" s="172"/>
      <c r="J102" s="33"/>
      <c r="P102" s="33"/>
      <c r="Q102" s="33"/>
      <c r="R102" s="33"/>
      <c r="S102" s="33"/>
      <c r="T102" s="33"/>
      <c r="U102" s="33"/>
      <c r="V102" s="33"/>
      <c r="W102" s="33"/>
      <c r="X102" s="62"/>
      <c r="Y102" s="63"/>
      <c r="AA102" s="246"/>
    </row>
    <row r="103" spans="1:44" ht="41.25" customHeight="1" x14ac:dyDescent="0.2">
      <c r="A103" s="172"/>
      <c r="B103" s="230" t="s">
        <v>271</v>
      </c>
      <c r="C103" s="59"/>
      <c r="D103" s="59"/>
      <c r="P103" s="33"/>
      <c r="Q103" s="33"/>
      <c r="R103" s="33"/>
      <c r="S103" s="33"/>
      <c r="T103" s="33"/>
      <c r="U103" s="33"/>
      <c r="V103" s="33"/>
      <c r="W103" s="33"/>
      <c r="X103" s="62"/>
      <c r="Y103" s="63"/>
      <c r="Z103" s="33"/>
      <c r="AA103" s="246"/>
    </row>
    <row r="104" spans="1:44" ht="41.25" customHeight="1" x14ac:dyDescent="0.2">
      <c r="A104" s="172"/>
      <c r="B104" s="653" t="str">
        <f>"Egen utvärderingsmodell (beskrivning på rad "&amp;ROW(B166)&amp;")"</f>
        <v>Egen utvärderingsmodell (beskrivning på rad 166)</v>
      </c>
      <c r="C104" s="654"/>
      <c r="D104" s="654"/>
      <c r="E104" s="654"/>
      <c r="F104" s="654"/>
      <c r="G104" s="654"/>
      <c r="H104" s="654"/>
      <c r="I104" s="654"/>
      <c r="J104" s="654"/>
      <c r="P104" s="33"/>
      <c r="Q104" s="33"/>
      <c r="R104" s="33"/>
      <c r="S104" s="33"/>
      <c r="T104" s="33"/>
      <c r="U104" s="33"/>
      <c r="V104" s="33"/>
      <c r="W104" s="33"/>
      <c r="X104" s="62"/>
      <c r="Y104" s="63"/>
      <c r="Z104" s="33"/>
      <c r="AA104" s="246"/>
      <c r="AB104" s="247"/>
    </row>
    <row r="105" spans="1:44" ht="17.25" customHeight="1" x14ac:dyDescent="0.2">
      <c r="A105" s="172"/>
      <c r="B105" s="453"/>
      <c r="C105" s="453"/>
      <c r="D105" s="453"/>
      <c r="F105" s="58"/>
      <c r="G105" s="58"/>
      <c r="H105" s="58"/>
      <c r="I105" s="58"/>
      <c r="J105" s="33"/>
      <c r="P105" s="33"/>
      <c r="Q105" s="33"/>
      <c r="R105" s="33"/>
      <c r="S105" s="33"/>
      <c r="T105" s="33"/>
      <c r="U105" s="33"/>
      <c r="V105" s="33"/>
      <c r="W105" s="33"/>
      <c r="X105" s="62"/>
      <c r="Y105" s="63"/>
      <c r="Z105" s="33"/>
      <c r="AA105" s="246"/>
      <c r="AB105" s="247"/>
    </row>
    <row r="106" spans="1:44" ht="25.5" hidden="1" customHeight="1" x14ac:dyDescent="0.2">
      <c r="A106" s="172"/>
      <c r="B106" s="172"/>
      <c r="C106" s="172"/>
      <c r="D106" s="172"/>
      <c r="E106" s="172"/>
      <c r="F106" s="172"/>
      <c r="G106" s="172"/>
      <c r="H106" s="172"/>
      <c r="I106" s="172"/>
      <c r="J106" s="172"/>
      <c r="K106" s="172"/>
      <c r="L106" s="53"/>
      <c r="M106" s="53"/>
      <c r="N106" s="53"/>
      <c r="O106" s="99"/>
      <c r="P106" s="44"/>
      <c r="Q106" s="33"/>
      <c r="R106" s="33"/>
      <c r="S106" s="33"/>
      <c r="T106" s="33"/>
      <c r="U106" s="33"/>
      <c r="V106" s="33"/>
      <c r="W106" s="33"/>
      <c r="X106" s="62"/>
      <c r="Y106" s="63"/>
      <c r="Z106" s="33"/>
      <c r="AA106" s="246"/>
    </row>
    <row r="107" spans="1:44" ht="18.75" customHeight="1" x14ac:dyDescent="0.2">
      <c r="A107" s="172"/>
      <c r="B107" s="509" t="s">
        <v>231</v>
      </c>
      <c r="C107" s="510"/>
      <c r="D107" s="510"/>
      <c r="E107" s="510"/>
      <c r="F107" s="510"/>
      <c r="G107" s="510"/>
      <c r="H107" s="510"/>
      <c r="I107" s="510"/>
      <c r="J107" s="510"/>
      <c r="L107" s="53"/>
      <c r="M107" s="53"/>
      <c r="N107" s="53"/>
      <c r="O107" s="99"/>
      <c r="P107" s="99"/>
      <c r="Q107" s="33"/>
      <c r="R107" s="33"/>
      <c r="S107" s="33"/>
      <c r="T107" s="33"/>
      <c r="U107" s="33"/>
      <c r="V107" s="33"/>
      <c r="W107" s="33"/>
      <c r="X107" s="62"/>
      <c r="Y107" s="63"/>
      <c r="Z107" s="33"/>
      <c r="AA107" s="246"/>
    </row>
    <row r="108" spans="1:44" ht="25.5" customHeight="1" x14ac:dyDescent="0.2">
      <c r="A108" s="172"/>
      <c r="B108" s="374" t="s">
        <v>437</v>
      </c>
      <c r="C108" s="375"/>
      <c r="D108" s="375"/>
      <c r="E108" s="375"/>
      <c r="F108" s="375"/>
      <c r="G108" s="375"/>
      <c r="H108" s="375"/>
      <c r="I108" s="375"/>
      <c r="J108" s="376"/>
      <c r="L108" s="53"/>
      <c r="M108" s="53"/>
      <c r="N108" s="53"/>
      <c r="O108" s="99"/>
      <c r="P108" s="99"/>
      <c r="Q108" s="33"/>
      <c r="R108" s="33"/>
      <c r="S108" s="33"/>
      <c r="T108" s="33"/>
      <c r="U108" s="33"/>
      <c r="V108" s="33"/>
      <c r="W108" s="33"/>
      <c r="X108" s="62"/>
      <c r="Y108" s="63"/>
      <c r="Z108" s="33"/>
      <c r="AA108" s="246"/>
    </row>
    <row r="109" spans="1:44" ht="17.25" customHeight="1" x14ac:dyDescent="0.2">
      <c r="A109" s="172"/>
      <c r="B109" s="377"/>
      <c r="C109" s="378"/>
      <c r="D109" s="378"/>
      <c r="E109" s="378"/>
      <c r="F109" s="378"/>
      <c r="G109" s="378"/>
      <c r="H109" s="378"/>
      <c r="I109" s="378"/>
      <c r="J109" s="379"/>
      <c r="K109" s="511"/>
      <c r="L109" s="545"/>
      <c r="M109" s="388"/>
      <c r="N109" s="388"/>
      <c r="P109" s="33"/>
      <c r="Q109" s="33"/>
      <c r="R109" s="33"/>
      <c r="S109" s="33"/>
      <c r="T109" s="33"/>
      <c r="U109" s="33"/>
      <c r="V109" s="33"/>
      <c r="W109" s="33"/>
      <c r="X109" s="62"/>
      <c r="Y109" s="63"/>
      <c r="Z109" s="33"/>
      <c r="AA109" s="246"/>
    </row>
    <row r="110" spans="1:44" ht="17.25" customHeight="1" x14ac:dyDescent="0.2">
      <c r="A110" s="172"/>
      <c r="B110" s="208"/>
      <c r="K110" s="511"/>
      <c r="L110" s="545"/>
      <c r="M110" s="388"/>
      <c r="N110" s="388"/>
      <c r="P110" s="33"/>
      <c r="Q110" s="33"/>
      <c r="R110" s="33"/>
      <c r="S110" s="33"/>
      <c r="T110" s="33"/>
      <c r="U110" s="33"/>
      <c r="V110" s="33"/>
      <c r="W110" s="33"/>
      <c r="X110" s="62"/>
      <c r="Y110" s="63"/>
      <c r="Z110" s="33"/>
      <c r="AA110" s="246"/>
    </row>
    <row r="111" spans="1:44" ht="20.25" customHeight="1" x14ac:dyDescent="0.2">
      <c r="A111" s="172"/>
      <c r="B111" s="371" t="s">
        <v>169</v>
      </c>
      <c r="C111" s="371"/>
      <c r="D111" s="371"/>
      <c r="E111" s="371"/>
      <c r="F111" s="371"/>
      <c r="G111" s="44"/>
      <c r="J111" s="33"/>
      <c r="K111" s="511"/>
      <c r="L111" s="388"/>
      <c r="M111" s="388"/>
      <c r="N111" s="388"/>
      <c r="P111" s="49" t="s">
        <v>34</v>
      </c>
      <c r="X111" s="62"/>
      <c r="Y111" s="63"/>
      <c r="Z111" s="33"/>
      <c r="AA111" s="246"/>
    </row>
    <row r="112" spans="1:44" ht="15.75" customHeight="1" x14ac:dyDescent="0.2">
      <c r="A112" s="172"/>
      <c r="B112" s="496" t="s">
        <v>219</v>
      </c>
      <c r="C112" s="496"/>
      <c r="D112" s="496"/>
      <c r="E112" s="497"/>
      <c r="F112" s="181"/>
      <c r="G112" s="9"/>
      <c r="H112" s="9"/>
      <c r="I112" s="9"/>
      <c r="J112" s="33"/>
      <c r="K112" s="512"/>
      <c r="L112" s="182"/>
      <c r="M112" s="180"/>
      <c r="N112" s="178"/>
      <c r="P112" s="29"/>
      <c r="X112" s="62"/>
      <c r="Y112" s="63"/>
      <c r="Z112" s="33"/>
      <c r="AA112" s="246"/>
    </row>
    <row r="113" spans="1:34" ht="54.75" customHeight="1" x14ac:dyDescent="0.2">
      <c r="A113" s="172"/>
      <c r="B113" s="684"/>
      <c r="C113" s="685"/>
      <c r="D113" s="691" t="s">
        <v>255</v>
      </c>
      <c r="E113" s="697"/>
      <c r="F113" s="697"/>
      <c r="G113" s="693"/>
      <c r="H113" s="691" t="s">
        <v>221</v>
      </c>
      <c r="I113" s="697"/>
      <c r="J113" s="697"/>
      <c r="K113" s="697"/>
      <c r="L113" s="697"/>
      <c r="M113" s="697"/>
      <c r="N113" s="693"/>
      <c r="P113" s="212" t="s">
        <v>254</v>
      </c>
      <c r="Q113" s="398" t="s">
        <v>253</v>
      </c>
      <c r="R113" s="399"/>
      <c r="S113" s="399"/>
      <c r="T113" s="399"/>
      <c r="U113" s="399"/>
      <c r="V113" s="399"/>
      <c r="W113" s="399"/>
      <c r="X113" s="400"/>
      <c r="Y113" s="98"/>
      <c r="Z113" s="97"/>
      <c r="AA113" s="246"/>
    </row>
    <row r="114" spans="1:34" ht="34.5" customHeight="1" x14ac:dyDescent="0.2">
      <c r="A114" s="172" t="s">
        <v>186</v>
      </c>
      <c r="B114" s="655"/>
      <c r="C114" s="656"/>
      <c r="D114" s="382"/>
      <c r="E114" s="383"/>
      <c r="F114" s="383"/>
      <c r="G114" s="384"/>
      <c r="H114" s="387"/>
      <c r="I114" s="383"/>
      <c r="J114" s="383"/>
      <c r="K114" s="383"/>
      <c r="L114" s="383"/>
      <c r="M114" s="383"/>
      <c r="N114" s="384"/>
      <c r="O114" s="68"/>
      <c r="P114" s="296"/>
      <c r="Q114" s="626"/>
      <c r="R114" s="626"/>
      <c r="S114" s="626"/>
      <c r="T114" s="626"/>
      <c r="U114" s="626"/>
      <c r="V114" s="626"/>
      <c r="W114" s="626"/>
      <c r="X114" s="627"/>
      <c r="Y114" s="68"/>
      <c r="Z114" s="68"/>
      <c r="AA114" s="241" t="b">
        <f t="shared" ref="AA114:AA133" si="15">AND(AND(LEFT(B114,4)&lt;&gt;"Välj",B114&lt;&gt;""),P114="")</f>
        <v>0</v>
      </c>
      <c r="AB114" s="242" t="b">
        <f t="shared" ref="AB114:AB133" si="16">AND(AND(LEFT(B114,4)&lt;&gt;"Välj",B114&lt;&gt;""),Q114="")</f>
        <v>0</v>
      </c>
      <c r="AH114" s="243" t="b">
        <f t="shared" ref="AH114:AH116" si="17">OR(AA114:AG114)</f>
        <v>0</v>
      </c>
    </row>
    <row r="115" spans="1:34" ht="32.25" customHeight="1" x14ac:dyDescent="0.2">
      <c r="A115" s="172" t="s">
        <v>186</v>
      </c>
      <c r="B115" s="655"/>
      <c r="C115" s="656"/>
      <c r="D115" s="382"/>
      <c r="E115" s="383"/>
      <c r="F115" s="383"/>
      <c r="G115" s="384"/>
      <c r="H115" s="387"/>
      <c r="I115" s="383"/>
      <c r="J115" s="383"/>
      <c r="K115" s="383"/>
      <c r="L115" s="383"/>
      <c r="M115" s="383"/>
      <c r="N115" s="384"/>
      <c r="O115" s="68"/>
      <c r="P115" s="296"/>
      <c r="Q115" s="626"/>
      <c r="R115" s="626"/>
      <c r="S115" s="626"/>
      <c r="T115" s="626"/>
      <c r="U115" s="626"/>
      <c r="V115" s="626"/>
      <c r="W115" s="626"/>
      <c r="X115" s="627"/>
      <c r="Y115" s="68"/>
      <c r="Z115" s="68"/>
      <c r="AA115" s="241" t="b">
        <f t="shared" si="15"/>
        <v>0</v>
      </c>
      <c r="AB115" s="242" t="b">
        <f t="shared" si="16"/>
        <v>0</v>
      </c>
      <c r="AH115" s="243" t="b">
        <f t="shared" si="17"/>
        <v>0</v>
      </c>
    </row>
    <row r="116" spans="1:34" ht="32.25" customHeight="1" x14ac:dyDescent="0.2">
      <c r="A116" s="172" t="s">
        <v>186</v>
      </c>
      <c r="B116" s="655"/>
      <c r="C116" s="656"/>
      <c r="D116" s="382"/>
      <c r="E116" s="383"/>
      <c r="F116" s="383"/>
      <c r="G116" s="384"/>
      <c r="H116" s="387"/>
      <c r="I116" s="383"/>
      <c r="J116" s="383"/>
      <c r="K116" s="383"/>
      <c r="L116" s="383"/>
      <c r="M116" s="383"/>
      <c r="N116" s="384"/>
      <c r="O116" s="68"/>
      <c r="P116" s="296"/>
      <c r="Q116" s="626"/>
      <c r="R116" s="626"/>
      <c r="S116" s="626"/>
      <c r="T116" s="626"/>
      <c r="U116" s="626"/>
      <c r="V116" s="626"/>
      <c r="W116" s="626"/>
      <c r="X116" s="627"/>
      <c r="Y116" s="68"/>
      <c r="Z116" s="68"/>
      <c r="AA116" s="241" t="b">
        <f t="shared" si="15"/>
        <v>0</v>
      </c>
      <c r="AB116" s="242" t="b">
        <f t="shared" si="16"/>
        <v>0</v>
      </c>
      <c r="AH116" s="243" t="b">
        <f t="shared" si="17"/>
        <v>0</v>
      </c>
    </row>
    <row r="117" spans="1:34" ht="32.25" customHeight="1" x14ac:dyDescent="0.2">
      <c r="A117" s="172" t="s">
        <v>186</v>
      </c>
      <c r="B117" s="655"/>
      <c r="C117" s="656"/>
      <c r="D117" s="382"/>
      <c r="E117" s="383"/>
      <c r="F117" s="383"/>
      <c r="G117" s="384"/>
      <c r="H117" s="387"/>
      <c r="I117" s="383"/>
      <c r="J117" s="383"/>
      <c r="K117" s="383"/>
      <c r="L117" s="383"/>
      <c r="M117" s="383"/>
      <c r="N117" s="384"/>
      <c r="O117" s="68"/>
      <c r="P117" s="296"/>
      <c r="Q117" s="626"/>
      <c r="R117" s="626"/>
      <c r="S117" s="626"/>
      <c r="T117" s="626"/>
      <c r="U117" s="626"/>
      <c r="V117" s="626"/>
      <c r="W117" s="626"/>
      <c r="X117" s="627"/>
      <c r="Y117" s="68"/>
      <c r="Z117" s="68"/>
      <c r="AA117" s="241" t="b">
        <f t="shared" si="15"/>
        <v>0</v>
      </c>
      <c r="AB117" s="242" t="b">
        <f t="shared" si="16"/>
        <v>0</v>
      </c>
      <c r="AH117" s="243" t="b">
        <f t="shared" ref="AH117:AH133" si="18">OR(AA117:AG117)</f>
        <v>0</v>
      </c>
    </row>
    <row r="118" spans="1:34" ht="32.25" customHeight="1" x14ac:dyDescent="0.2">
      <c r="A118" s="172" t="s">
        <v>186</v>
      </c>
      <c r="B118" s="655"/>
      <c r="C118" s="656"/>
      <c r="D118" s="382"/>
      <c r="E118" s="383"/>
      <c r="F118" s="383"/>
      <c r="G118" s="384"/>
      <c r="H118" s="387"/>
      <c r="I118" s="383"/>
      <c r="J118" s="383"/>
      <c r="K118" s="383"/>
      <c r="L118" s="383"/>
      <c r="M118" s="383"/>
      <c r="N118" s="384"/>
      <c r="O118" s="68"/>
      <c r="P118" s="296"/>
      <c r="Q118" s="626"/>
      <c r="R118" s="626"/>
      <c r="S118" s="626"/>
      <c r="T118" s="626"/>
      <c r="U118" s="626"/>
      <c r="V118" s="626"/>
      <c r="W118" s="626"/>
      <c r="X118" s="627"/>
      <c r="Y118" s="68"/>
      <c r="Z118" s="68"/>
      <c r="AA118" s="241" t="b">
        <f t="shared" si="15"/>
        <v>0</v>
      </c>
      <c r="AB118" s="242" t="b">
        <f t="shared" si="16"/>
        <v>0</v>
      </c>
      <c r="AH118" s="243" t="b">
        <f t="shared" si="18"/>
        <v>0</v>
      </c>
    </row>
    <row r="119" spans="1:34" ht="32.25" customHeight="1" x14ac:dyDescent="0.2">
      <c r="A119" s="172" t="s">
        <v>186</v>
      </c>
      <c r="B119" s="655"/>
      <c r="C119" s="656"/>
      <c r="D119" s="382"/>
      <c r="E119" s="383"/>
      <c r="F119" s="383"/>
      <c r="G119" s="384"/>
      <c r="H119" s="387"/>
      <c r="I119" s="383"/>
      <c r="J119" s="383"/>
      <c r="K119" s="383"/>
      <c r="L119" s="383"/>
      <c r="M119" s="383"/>
      <c r="N119" s="384"/>
      <c r="O119" s="193"/>
      <c r="P119" s="296"/>
      <c r="Q119" s="626"/>
      <c r="R119" s="626"/>
      <c r="S119" s="626"/>
      <c r="T119" s="626"/>
      <c r="U119" s="626"/>
      <c r="V119" s="626"/>
      <c r="W119" s="626"/>
      <c r="X119" s="627"/>
      <c r="Y119" s="68"/>
      <c r="Z119" s="68"/>
      <c r="AA119" s="241" t="b">
        <f t="shared" si="15"/>
        <v>0</v>
      </c>
      <c r="AB119" s="242" t="b">
        <f t="shared" si="16"/>
        <v>0</v>
      </c>
      <c r="AH119" s="243" t="b">
        <f t="shared" si="18"/>
        <v>0</v>
      </c>
    </row>
    <row r="120" spans="1:34" ht="32.25" customHeight="1" x14ac:dyDescent="0.2">
      <c r="A120" s="172" t="s">
        <v>186</v>
      </c>
      <c r="B120" s="655"/>
      <c r="C120" s="656"/>
      <c r="D120" s="382"/>
      <c r="E120" s="383"/>
      <c r="F120" s="383"/>
      <c r="G120" s="384"/>
      <c r="H120" s="387"/>
      <c r="I120" s="383"/>
      <c r="J120" s="383"/>
      <c r="K120" s="383"/>
      <c r="L120" s="383"/>
      <c r="M120" s="383"/>
      <c r="N120" s="384"/>
      <c r="O120" s="68"/>
      <c r="P120" s="296"/>
      <c r="Q120" s="626"/>
      <c r="R120" s="626"/>
      <c r="S120" s="626"/>
      <c r="T120" s="626"/>
      <c r="U120" s="626"/>
      <c r="V120" s="626"/>
      <c r="W120" s="626"/>
      <c r="X120" s="627"/>
      <c r="Y120" s="68"/>
      <c r="Z120" s="68"/>
      <c r="AA120" s="241" t="b">
        <f t="shared" si="15"/>
        <v>0</v>
      </c>
      <c r="AB120" s="242" t="b">
        <f t="shared" si="16"/>
        <v>0</v>
      </c>
      <c r="AH120" s="243" t="b">
        <f t="shared" si="18"/>
        <v>0</v>
      </c>
    </row>
    <row r="121" spans="1:34" ht="32.25" customHeight="1" x14ac:dyDescent="0.2">
      <c r="A121" s="172" t="s">
        <v>186</v>
      </c>
      <c r="B121" s="655"/>
      <c r="C121" s="656"/>
      <c r="D121" s="382"/>
      <c r="E121" s="383"/>
      <c r="F121" s="383"/>
      <c r="G121" s="384"/>
      <c r="H121" s="387"/>
      <c r="I121" s="383"/>
      <c r="J121" s="383"/>
      <c r="K121" s="383"/>
      <c r="L121" s="383"/>
      <c r="M121" s="383"/>
      <c r="N121" s="384"/>
      <c r="O121" s="68"/>
      <c r="P121" s="296"/>
      <c r="Q121" s="626"/>
      <c r="R121" s="626"/>
      <c r="S121" s="626"/>
      <c r="T121" s="626"/>
      <c r="U121" s="626"/>
      <c r="V121" s="626"/>
      <c r="W121" s="626"/>
      <c r="X121" s="627"/>
      <c r="Y121" s="68"/>
      <c r="Z121" s="68"/>
      <c r="AA121" s="241" t="b">
        <f t="shared" si="15"/>
        <v>0</v>
      </c>
      <c r="AB121" s="242" t="b">
        <f t="shared" si="16"/>
        <v>0</v>
      </c>
      <c r="AH121" s="243" t="b">
        <f t="shared" si="18"/>
        <v>0</v>
      </c>
    </row>
    <row r="122" spans="1:34" ht="32.25" customHeight="1" x14ac:dyDescent="0.2">
      <c r="A122" s="172" t="s">
        <v>186</v>
      </c>
      <c r="B122" s="655"/>
      <c r="C122" s="656"/>
      <c r="D122" s="382"/>
      <c r="E122" s="383"/>
      <c r="F122" s="383"/>
      <c r="G122" s="384"/>
      <c r="H122" s="387"/>
      <c r="I122" s="383"/>
      <c r="J122" s="383"/>
      <c r="K122" s="383"/>
      <c r="L122" s="383"/>
      <c r="M122" s="383"/>
      <c r="N122" s="384"/>
      <c r="O122" s="68"/>
      <c r="P122" s="296"/>
      <c r="Q122" s="626"/>
      <c r="R122" s="626"/>
      <c r="S122" s="626"/>
      <c r="T122" s="626"/>
      <c r="U122" s="626"/>
      <c r="V122" s="626"/>
      <c r="W122" s="626"/>
      <c r="X122" s="627"/>
      <c r="Y122" s="68"/>
      <c r="Z122" s="68"/>
      <c r="AA122" s="241" t="b">
        <f t="shared" si="15"/>
        <v>0</v>
      </c>
      <c r="AB122" s="242" t="b">
        <f t="shared" si="16"/>
        <v>0</v>
      </c>
      <c r="AH122" s="243" t="b">
        <f t="shared" si="18"/>
        <v>0</v>
      </c>
    </row>
    <row r="123" spans="1:34" ht="32.25" customHeight="1" x14ac:dyDescent="0.2">
      <c r="A123" s="172" t="s">
        <v>186</v>
      </c>
      <c r="B123" s="655"/>
      <c r="C123" s="656"/>
      <c r="D123" s="382"/>
      <c r="E123" s="383"/>
      <c r="F123" s="383"/>
      <c r="G123" s="384"/>
      <c r="H123" s="387"/>
      <c r="I123" s="383"/>
      <c r="J123" s="383"/>
      <c r="K123" s="383"/>
      <c r="L123" s="383"/>
      <c r="M123" s="383"/>
      <c r="N123" s="384"/>
      <c r="O123" s="68"/>
      <c r="P123" s="296"/>
      <c r="Q123" s="626"/>
      <c r="R123" s="626"/>
      <c r="S123" s="626"/>
      <c r="T123" s="626"/>
      <c r="U123" s="626"/>
      <c r="V123" s="626"/>
      <c r="W123" s="626"/>
      <c r="X123" s="627"/>
      <c r="Y123" s="68"/>
      <c r="Z123" s="68"/>
      <c r="AA123" s="241" t="b">
        <f t="shared" si="15"/>
        <v>0</v>
      </c>
      <c r="AB123" s="242" t="b">
        <f t="shared" si="16"/>
        <v>0</v>
      </c>
      <c r="AH123" s="243" t="b">
        <f t="shared" si="18"/>
        <v>0</v>
      </c>
    </row>
    <row r="124" spans="1:34" ht="32.25" customHeight="1" x14ac:dyDescent="0.2">
      <c r="A124" s="172" t="s">
        <v>186</v>
      </c>
      <c r="B124" s="655"/>
      <c r="C124" s="656"/>
      <c r="D124" s="382"/>
      <c r="E124" s="383"/>
      <c r="F124" s="383"/>
      <c r="G124" s="384"/>
      <c r="H124" s="387"/>
      <c r="I124" s="383"/>
      <c r="J124" s="383"/>
      <c r="K124" s="383"/>
      <c r="L124" s="383"/>
      <c r="M124" s="383"/>
      <c r="N124" s="384"/>
      <c r="O124" s="68"/>
      <c r="P124" s="296"/>
      <c r="Q124" s="626"/>
      <c r="R124" s="626"/>
      <c r="S124" s="626"/>
      <c r="T124" s="626"/>
      <c r="U124" s="626"/>
      <c r="V124" s="626"/>
      <c r="W124" s="626"/>
      <c r="X124" s="627"/>
      <c r="Y124" s="68"/>
      <c r="Z124" s="68"/>
      <c r="AA124" s="241" t="b">
        <f t="shared" si="15"/>
        <v>0</v>
      </c>
      <c r="AB124" s="242" t="b">
        <f t="shared" si="16"/>
        <v>0</v>
      </c>
      <c r="AH124" s="243" t="b">
        <f t="shared" si="18"/>
        <v>0</v>
      </c>
    </row>
    <row r="125" spans="1:34" ht="32.25" customHeight="1" x14ac:dyDescent="0.2">
      <c r="A125" s="172" t="s">
        <v>186</v>
      </c>
      <c r="B125" s="655"/>
      <c r="C125" s="656"/>
      <c r="D125" s="382"/>
      <c r="E125" s="383"/>
      <c r="F125" s="383"/>
      <c r="G125" s="384"/>
      <c r="H125" s="387"/>
      <c r="I125" s="383"/>
      <c r="J125" s="383"/>
      <c r="K125" s="383"/>
      <c r="L125" s="383"/>
      <c r="M125" s="383"/>
      <c r="N125" s="384"/>
      <c r="O125" s="68"/>
      <c r="P125" s="296"/>
      <c r="Q125" s="626"/>
      <c r="R125" s="626"/>
      <c r="S125" s="626"/>
      <c r="T125" s="626"/>
      <c r="U125" s="626"/>
      <c r="V125" s="626"/>
      <c r="W125" s="626"/>
      <c r="X125" s="627"/>
      <c r="Y125" s="68"/>
      <c r="Z125" s="68"/>
      <c r="AA125" s="241" t="b">
        <f t="shared" si="15"/>
        <v>0</v>
      </c>
      <c r="AB125" s="242" t="b">
        <f t="shared" si="16"/>
        <v>0</v>
      </c>
      <c r="AH125" s="243" t="b">
        <f t="shared" si="18"/>
        <v>0</v>
      </c>
    </row>
    <row r="126" spans="1:34" ht="32.25" customHeight="1" x14ac:dyDescent="0.2">
      <c r="A126" s="172" t="s">
        <v>186</v>
      </c>
      <c r="B126" s="655"/>
      <c r="C126" s="656"/>
      <c r="D126" s="382"/>
      <c r="E126" s="383"/>
      <c r="F126" s="383"/>
      <c r="G126" s="384"/>
      <c r="H126" s="387"/>
      <c r="I126" s="383"/>
      <c r="J126" s="383"/>
      <c r="K126" s="383"/>
      <c r="L126" s="383"/>
      <c r="M126" s="383"/>
      <c r="N126" s="384"/>
      <c r="O126" s="68"/>
      <c r="P126" s="296"/>
      <c r="Q126" s="626"/>
      <c r="R126" s="626"/>
      <c r="S126" s="626"/>
      <c r="T126" s="626"/>
      <c r="U126" s="626"/>
      <c r="V126" s="626"/>
      <c r="W126" s="626"/>
      <c r="X126" s="627"/>
      <c r="Y126" s="68"/>
      <c r="Z126" s="68"/>
      <c r="AA126" s="241" t="b">
        <f t="shared" si="15"/>
        <v>0</v>
      </c>
      <c r="AB126" s="242" t="b">
        <f t="shared" si="16"/>
        <v>0</v>
      </c>
      <c r="AH126" s="243" t="b">
        <f t="shared" si="18"/>
        <v>0</v>
      </c>
    </row>
    <row r="127" spans="1:34" ht="32.25" customHeight="1" x14ac:dyDescent="0.2">
      <c r="A127" s="172" t="s">
        <v>186</v>
      </c>
      <c r="B127" s="655"/>
      <c r="C127" s="656"/>
      <c r="D127" s="382"/>
      <c r="E127" s="383"/>
      <c r="F127" s="383"/>
      <c r="G127" s="384"/>
      <c r="H127" s="387"/>
      <c r="I127" s="383"/>
      <c r="J127" s="383"/>
      <c r="K127" s="383"/>
      <c r="L127" s="383"/>
      <c r="M127" s="383"/>
      <c r="N127" s="384"/>
      <c r="O127" s="68"/>
      <c r="P127" s="296"/>
      <c r="Q127" s="626"/>
      <c r="R127" s="626"/>
      <c r="S127" s="626"/>
      <c r="T127" s="626"/>
      <c r="U127" s="626"/>
      <c r="V127" s="626"/>
      <c r="W127" s="626"/>
      <c r="X127" s="627"/>
      <c r="Y127" s="68"/>
      <c r="Z127" s="68"/>
      <c r="AA127" s="241" t="b">
        <f t="shared" si="15"/>
        <v>0</v>
      </c>
      <c r="AB127" s="242" t="b">
        <f t="shared" si="16"/>
        <v>0</v>
      </c>
      <c r="AH127" s="243" t="b">
        <f t="shared" si="18"/>
        <v>0</v>
      </c>
    </row>
    <row r="128" spans="1:34" ht="32.25" customHeight="1" x14ac:dyDescent="0.2">
      <c r="A128" s="172" t="s">
        <v>186</v>
      </c>
      <c r="B128" s="655"/>
      <c r="C128" s="656"/>
      <c r="D128" s="382"/>
      <c r="E128" s="383"/>
      <c r="F128" s="383"/>
      <c r="G128" s="384"/>
      <c r="H128" s="387"/>
      <c r="I128" s="383"/>
      <c r="J128" s="383"/>
      <c r="K128" s="383"/>
      <c r="L128" s="383"/>
      <c r="M128" s="383"/>
      <c r="N128" s="384"/>
      <c r="O128" s="193"/>
      <c r="P128" s="296"/>
      <c r="Q128" s="626"/>
      <c r="R128" s="626"/>
      <c r="S128" s="626"/>
      <c r="T128" s="626"/>
      <c r="U128" s="626"/>
      <c r="V128" s="626"/>
      <c r="W128" s="626"/>
      <c r="X128" s="627"/>
      <c r="Y128" s="68"/>
      <c r="Z128" s="68"/>
      <c r="AA128" s="241" t="b">
        <f t="shared" si="15"/>
        <v>0</v>
      </c>
      <c r="AB128" s="242" t="b">
        <f t="shared" si="16"/>
        <v>0</v>
      </c>
      <c r="AH128" s="243" t="b">
        <f t="shared" si="18"/>
        <v>0</v>
      </c>
    </row>
    <row r="129" spans="1:35" ht="32.25" customHeight="1" x14ac:dyDescent="0.2">
      <c r="A129" s="172" t="s">
        <v>186</v>
      </c>
      <c r="B129" s="655"/>
      <c r="C129" s="656"/>
      <c r="D129" s="382"/>
      <c r="E129" s="383"/>
      <c r="F129" s="383"/>
      <c r="G129" s="384"/>
      <c r="H129" s="387"/>
      <c r="I129" s="383"/>
      <c r="J129" s="383"/>
      <c r="K129" s="383"/>
      <c r="L129" s="383"/>
      <c r="M129" s="383"/>
      <c r="N129" s="384"/>
      <c r="O129" s="68"/>
      <c r="P129" s="296"/>
      <c r="Q129" s="626"/>
      <c r="R129" s="626"/>
      <c r="S129" s="626"/>
      <c r="T129" s="626"/>
      <c r="U129" s="626"/>
      <c r="V129" s="626"/>
      <c r="W129" s="626"/>
      <c r="X129" s="627"/>
      <c r="Y129" s="68"/>
      <c r="Z129" s="68"/>
      <c r="AA129" s="241" t="b">
        <f t="shared" si="15"/>
        <v>0</v>
      </c>
      <c r="AB129" s="242" t="b">
        <f t="shared" si="16"/>
        <v>0</v>
      </c>
      <c r="AH129" s="243" t="b">
        <f t="shared" si="18"/>
        <v>0</v>
      </c>
    </row>
    <row r="130" spans="1:35" ht="32.25" customHeight="1" x14ac:dyDescent="0.2">
      <c r="A130" s="172" t="s">
        <v>186</v>
      </c>
      <c r="B130" s="655"/>
      <c r="C130" s="656"/>
      <c r="D130" s="382"/>
      <c r="E130" s="383"/>
      <c r="F130" s="383"/>
      <c r="G130" s="384"/>
      <c r="H130" s="387"/>
      <c r="I130" s="383"/>
      <c r="J130" s="383"/>
      <c r="K130" s="383"/>
      <c r="L130" s="383"/>
      <c r="M130" s="383"/>
      <c r="N130" s="384"/>
      <c r="O130" s="68"/>
      <c r="P130" s="296"/>
      <c r="Q130" s="626"/>
      <c r="R130" s="626"/>
      <c r="S130" s="626"/>
      <c r="T130" s="626"/>
      <c r="U130" s="626"/>
      <c r="V130" s="626"/>
      <c r="W130" s="626"/>
      <c r="X130" s="627"/>
      <c r="Y130" s="68"/>
      <c r="Z130" s="68"/>
      <c r="AA130" s="241" t="b">
        <f t="shared" si="15"/>
        <v>0</v>
      </c>
      <c r="AB130" s="242" t="b">
        <f t="shared" si="16"/>
        <v>0</v>
      </c>
      <c r="AH130" s="243" t="b">
        <f t="shared" si="18"/>
        <v>0</v>
      </c>
    </row>
    <row r="131" spans="1:35" ht="32.25" customHeight="1" x14ac:dyDescent="0.2">
      <c r="A131" s="172" t="s">
        <v>186</v>
      </c>
      <c r="B131" s="655"/>
      <c r="C131" s="656"/>
      <c r="D131" s="382"/>
      <c r="E131" s="383"/>
      <c r="F131" s="383"/>
      <c r="G131" s="384"/>
      <c r="H131" s="387"/>
      <c r="I131" s="383"/>
      <c r="J131" s="383"/>
      <c r="K131" s="383"/>
      <c r="L131" s="383"/>
      <c r="M131" s="383"/>
      <c r="N131" s="384"/>
      <c r="O131" s="68"/>
      <c r="P131" s="296"/>
      <c r="Q131" s="626"/>
      <c r="R131" s="626"/>
      <c r="S131" s="626"/>
      <c r="T131" s="626"/>
      <c r="U131" s="626"/>
      <c r="V131" s="626"/>
      <c r="W131" s="626"/>
      <c r="X131" s="627"/>
      <c r="Y131" s="68"/>
      <c r="Z131" s="68"/>
      <c r="AA131" s="241" t="b">
        <f t="shared" si="15"/>
        <v>0</v>
      </c>
      <c r="AB131" s="242" t="b">
        <f t="shared" si="16"/>
        <v>0</v>
      </c>
      <c r="AH131" s="243" t="b">
        <f t="shared" si="18"/>
        <v>0</v>
      </c>
    </row>
    <row r="132" spans="1:35" ht="32.25" customHeight="1" x14ac:dyDescent="0.2">
      <c r="A132" s="172" t="s">
        <v>186</v>
      </c>
      <c r="B132" s="655"/>
      <c r="C132" s="656"/>
      <c r="D132" s="382"/>
      <c r="E132" s="383"/>
      <c r="F132" s="383"/>
      <c r="G132" s="384"/>
      <c r="H132" s="387"/>
      <c r="I132" s="383"/>
      <c r="J132" s="383"/>
      <c r="K132" s="383"/>
      <c r="L132" s="383"/>
      <c r="M132" s="383"/>
      <c r="N132" s="384"/>
      <c r="O132" s="68"/>
      <c r="P132" s="296"/>
      <c r="Q132" s="626"/>
      <c r="R132" s="626"/>
      <c r="S132" s="626"/>
      <c r="T132" s="626"/>
      <c r="U132" s="626"/>
      <c r="V132" s="626"/>
      <c r="W132" s="626"/>
      <c r="X132" s="627"/>
      <c r="Y132" s="68"/>
      <c r="Z132" s="68"/>
      <c r="AA132" s="241" t="b">
        <f t="shared" si="15"/>
        <v>0</v>
      </c>
      <c r="AB132" s="242" t="b">
        <f t="shared" si="16"/>
        <v>0</v>
      </c>
      <c r="AH132" s="243" t="b">
        <f t="shared" si="18"/>
        <v>0</v>
      </c>
    </row>
    <row r="133" spans="1:35" ht="32.25" customHeight="1" x14ac:dyDescent="0.2">
      <c r="A133" s="172" t="s">
        <v>186</v>
      </c>
      <c r="B133" s="655"/>
      <c r="C133" s="656"/>
      <c r="D133" s="382"/>
      <c r="E133" s="383"/>
      <c r="F133" s="383"/>
      <c r="G133" s="384"/>
      <c r="H133" s="387"/>
      <c r="I133" s="383"/>
      <c r="J133" s="383"/>
      <c r="K133" s="383"/>
      <c r="L133" s="383"/>
      <c r="M133" s="383"/>
      <c r="N133" s="384"/>
      <c r="O133" s="68"/>
      <c r="P133" s="296"/>
      <c r="Q133" s="626"/>
      <c r="R133" s="626"/>
      <c r="S133" s="626"/>
      <c r="T133" s="626"/>
      <c r="U133" s="626"/>
      <c r="V133" s="626"/>
      <c r="W133" s="626"/>
      <c r="X133" s="627"/>
      <c r="Y133" s="68"/>
      <c r="Z133" s="68"/>
      <c r="AA133" s="241" t="b">
        <f t="shared" si="15"/>
        <v>0</v>
      </c>
      <c r="AB133" s="242" t="b">
        <f t="shared" si="16"/>
        <v>0</v>
      </c>
      <c r="AH133" s="243" t="b">
        <f t="shared" si="18"/>
        <v>0</v>
      </c>
    </row>
    <row r="134" spans="1:35" x14ac:dyDescent="0.2">
      <c r="A134" s="172"/>
      <c r="B134" s="210"/>
      <c r="C134" s="181"/>
      <c r="D134" s="183"/>
      <c r="E134" s="181"/>
      <c r="F134" s="181"/>
      <c r="G134" s="9"/>
      <c r="H134" s="9"/>
      <c r="I134" s="9"/>
      <c r="J134" s="33"/>
      <c r="K134" s="205"/>
      <c r="L134" s="206"/>
      <c r="M134" s="180"/>
      <c r="N134" s="207"/>
      <c r="P134" s="29"/>
      <c r="X134" s="62"/>
      <c r="Y134" s="63"/>
      <c r="Z134" s="33"/>
    </row>
    <row r="135" spans="1:35" ht="29.25" customHeight="1" x14ac:dyDescent="0.2">
      <c r="A135" s="172"/>
      <c r="B135" s="181"/>
      <c r="C135" s="181"/>
      <c r="D135" s="183"/>
      <c r="E135" s="181"/>
      <c r="F135" s="181"/>
      <c r="G135" s="9"/>
      <c r="H135" s="558"/>
      <c r="I135" s="535"/>
      <c r="J135" s="535"/>
      <c r="K135" s="205"/>
      <c r="L135" s="559"/>
      <c r="M135" s="560"/>
      <c r="N135" s="560"/>
      <c r="P135" s="44"/>
      <c r="X135" s="62"/>
      <c r="Y135" s="63"/>
      <c r="Z135" s="33"/>
    </row>
    <row r="136" spans="1:35" x14ac:dyDescent="0.2">
      <c r="A136" s="172"/>
      <c r="B136" s="181"/>
      <c r="C136" s="181"/>
      <c r="D136" s="183"/>
      <c r="E136" s="181"/>
      <c r="F136" s="181"/>
      <c r="G136" s="9"/>
      <c r="H136" s="9"/>
      <c r="I136" s="9"/>
      <c r="J136" s="33"/>
      <c r="K136" s="205"/>
      <c r="L136" s="560"/>
      <c r="M136" s="560"/>
      <c r="N136" s="560"/>
      <c r="P136" s="29"/>
      <c r="X136" s="62"/>
      <c r="Y136" s="63"/>
      <c r="Z136" s="33"/>
    </row>
    <row r="137" spans="1:35" ht="15.75" customHeight="1" x14ac:dyDescent="0.2">
      <c r="A137" s="211"/>
      <c r="B137" s="561" t="s">
        <v>220</v>
      </c>
      <c r="C137" s="561"/>
      <c r="D137" s="561"/>
      <c r="E137" s="562"/>
      <c r="F137" s="181"/>
      <c r="G137" s="9"/>
      <c r="H137" s="9"/>
      <c r="I137" s="9"/>
      <c r="J137" s="33"/>
      <c r="K137" s="205"/>
      <c r="L137" s="206"/>
      <c r="M137" s="180"/>
      <c r="N137" s="178"/>
      <c r="P137" s="29"/>
      <c r="X137" s="62"/>
      <c r="Y137" s="63"/>
      <c r="Z137" s="33"/>
      <c r="AA137" s="246"/>
    </row>
    <row r="138" spans="1:35" ht="50.25" customHeight="1" x14ac:dyDescent="0.2">
      <c r="A138" s="172"/>
      <c r="B138" s="684"/>
      <c r="C138" s="685"/>
      <c r="D138" s="684" t="s">
        <v>257</v>
      </c>
      <c r="E138" s="688"/>
      <c r="F138" s="689"/>
      <c r="G138" s="690"/>
      <c r="H138" s="691" t="s">
        <v>134</v>
      </c>
      <c r="I138" s="692"/>
      <c r="J138" s="692"/>
      <c r="K138" s="692"/>
      <c r="L138" s="692"/>
      <c r="M138" s="692"/>
      <c r="N138" s="698"/>
      <c r="P138" s="69" t="s">
        <v>171</v>
      </c>
      <c r="Q138" s="572" t="s">
        <v>75</v>
      </c>
      <c r="R138" s="550"/>
      <c r="S138" s="550"/>
      <c r="T138" s="550"/>
      <c r="U138" s="550"/>
      <c r="V138" s="550"/>
      <c r="W138" s="550"/>
      <c r="X138" s="573"/>
      <c r="Y138" s="98"/>
      <c r="Z138" s="97"/>
    </row>
    <row r="139" spans="1:35" ht="34.5" customHeight="1" x14ac:dyDescent="0.2">
      <c r="A139" s="172" t="s">
        <v>186</v>
      </c>
      <c r="B139" s="655"/>
      <c r="C139" s="656"/>
      <c r="D139" s="382"/>
      <c r="E139" s="383"/>
      <c r="F139" s="383"/>
      <c r="G139" s="384"/>
      <c r="H139" s="628"/>
      <c r="I139" s="629"/>
      <c r="J139" s="629"/>
      <c r="K139" s="629"/>
      <c r="L139" s="629"/>
      <c r="M139" s="629"/>
      <c r="N139" s="634"/>
      <c r="O139" s="68"/>
      <c r="P139" s="203"/>
      <c r="Q139" s="536"/>
      <c r="R139" s="556"/>
      <c r="S139" s="556"/>
      <c r="T139" s="556"/>
      <c r="U139" s="556"/>
      <c r="V139" s="556"/>
      <c r="W139" s="556"/>
      <c r="X139" s="557"/>
      <c r="Y139" s="68"/>
      <c r="Z139" s="68"/>
    </row>
    <row r="140" spans="1:35" ht="32.25" customHeight="1" x14ac:dyDescent="0.2">
      <c r="A140" s="172" t="s">
        <v>186</v>
      </c>
      <c r="B140" s="655"/>
      <c r="C140" s="656"/>
      <c r="D140" s="382"/>
      <c r="E140" s="383"/>
      <c r="F140" s="383"/>
      <c r="G140" s="384"/>
      <c r="H140" s="628"/>
      <c r="I140" s="629"/>
      <c r="J140" s="629"/>
      <c r="K140" s="629"/>
      <c r="L140" s="629"/>
      <c r="M140" s="629"/>
      <c r="N140" s="634"/>
      <c r="O140" s="68"/>
      <c r="P140" s="203"/>
      <c r="Q140" s="536"/>
      <c r="R140" s="556"/>
      <c r="S140" s="556"/>
      <c r="T140" s="556"/>
      <c r="U140" s="556"/>
      <c r="V140" s="556"/>
      <c r="W140" s="556"/>
      <c r="X140" s="557"/>
      <c r="Y140" s="68"/>
      <c r="Z140" s="68"/>
    </row>
    <row r="141" spans="1:35" ht="32.25" customHeight="1" x14ac:dyDescent="0.2">
      <c r="A141" s="172" t="s">
        <v>186</v>
      </c>
      <c r="B141" s="655"/>
      <c r="C141" s="656"/>
      <c r="D141" s="382"/>
      <c r="E141" s="383"/>
      <c r="F141" s="383"/>
      <c r="G141" s="384"/>
      <c r="H141" s="628"/>
      <c r="I141" s="629"/>
      <c r="J141" s="629"/>
      <c r="K141" s="629"/>
      <c r="L141" s="629"/>
      <c r="M141" s="629"/>
      <c r="N141" s="634"/>
      <c r="O141" s="68"/>
      <c r="P141" s="203"/>
      <c r="Q141" s="536"/>
      <c r="R141" s="556"/>
      <c r="S141" s="556"/>
      <c r="T141" s="556"/>
      <c r="U141" s="556"/>
      <c r="V141" s="556"/>
      <c r="W141" s="556"/>
      <c r="X141" s="557"/>
      <c r="Y141" s="68"/>
      <c r="Z141" s="68"/>
    </row>
    <row r="142" spans="1:35" ht="32.25" customHeight="1" x14ac:dyDescent="0.2">
      <c r="A142" s="172" t="s">
        <v>186</v>
      </c>
      <c r="B142" s="655"/>
      <c r="C142" s="656"/>
      <c r="D142" s="382"/>
      <c r="E142" s="383"/>
      <c r="F142" s="383"/>
      <c r="G142" s="384"/>
      <c r="H142" s="628"/>
      <c r="I142" s="629"/>
      <c r="J142" s="629"/>
      <c r="K142" s="629"/>
      <c r="L142" s="629"/>
      <c r="M142" s="629"/>
      <c r="N142" s="634"/>
      <c r="O142" s="68"/>
      <c r="P142" s="203"/>
      <c r="Q142" s="536"/>
      <c r="R142" s="556"/>
      <c r="S142" s="556"/>
      <c r="T142" s="556"/>
      <c r="U142" s="556"/>
      <c r="V142" s="556"/>
      <c r="W142" s="556"/>
      <c r="X142" s="557"/>
      <c r="Y142" s="68"/>
      <c r="Z142" s="68"/>
    </row>
    <row r="143" spans="1:35" ht="32.25" customHeight="1" x14ac:dyDescent="0.2">
      <c r="A143" s="172" t="s">
        <v>186</v>
      </c>
      <c r="B143" s="655"/>
      <c r="C143" s="656"/>
      <c r="D143" s="382"/>
      <c r="E143" s="383"/>
      <c r="F143" s="383"/>
      <c r="G143" s="384"/>
      <c r="H143" s="628"/>
      <c r="I143" s="629"/>
      <c r="J143" s="629"/>
      <c r="K143" s="629"/>
      <c r="L143" s="629"/>
      <c r="M143" s="629"/>
      <c r="N143" s="634"/>
      <c r="O143" s="68"/>
      <c r="P143" s="203"/>
      <c r="Q143" s="536"/>
      <c r="R143" s="556"/>
      <c r="S143" s="556"/>
      <c r="T143" s="556"/>
      <c r="U143" s="556"/>
      <c r="V143" s="556"/>
      <c r="W143" s="556"/>
      <c r="X143" s="557"/>
      <c r="Y143" s="68"/>
      <c r="Z143" s="68"/>
      <c r="AG143" s="247"/>
      <c r="AH143" s="248"/>
      <c r="AI143" s="248"/>
    </row>
    <row r="144" spans="1:35" ht="32.25" customHeight="1" x14ac:dyDescent="0.2">
      <c r="A144" s="172" t="s">
        <v>186</v>
      </c>
      <c r="B144" s="655"/>
      <c r="C144" s="656"/>
      <c r="D144" s="382"/>
      <c r="E144" s="383"/>
      <c r="F144" s="383"/>
      <c r="G144" s="384"/>
      <c r="H144" s="628"/>
      <c r="I144" s="629"/>
      <c r="J144" s="629"/>
      <c r="K144" s="629"/>
      <c r="L144" s="629"/>
      <c r="M144" s="629"/>
      <c r="N144" s="634"/>
      <c r="O144" s="68"/>
      <c r="P144" s="203"/>
      <c r="Q144" s="536"/>
      <c r="R144" s="556"/>
      <c r="S144" s="556"/>
      <c r="T144" s="556"/>
      <c r="U144" s="556"/>
      <c r="V144" s="556"/>
      <c r="W144" s="556"/>
      <c r="X144" s="557"/>
      <c r="Y144" s="68"/>
      <c r="Z144" s="68"/>
      <c r="AA144" s="249"/>
      <c r="AB144" s="250"/>
      <c r="AG144" s="247"/>
      <c r="AH144" s="248"/>
      <c r="AI144" s="248"/>
    </row>
    <row r="145" spans="1:35" ht="32.25" customHeight="1" x14ac:dyDescent="0.2">
      <c r="A145" s="172" t="s">
        <v>186</v>
      </c>
      <c r="B145" s="655"/>
      <c r="C145" s="656"/>
      <c r="D145" s="382"/>
      <c r="E145" s="383"/>
      <c r="F145" s="383"/>
      <c r="G145" s="384"/>
      <c r="H145" s="628"/>
      <c r="I145" s="629"/>
      <c r="J145" s="629"/>
      <c r="K145" s="629"/>
      <c r="L145" s="629"/>
      <c r="M145" s="629"/>
      <c r="N145" s="634"/>
      <c r="O145" s="193"/>
      <c r="P145" s="203"/>
      <c r="Q145" s="536"/>
      <c r="R145" s="556"/>
      <c r="S145" s="556"/>
      <c r="T145" s="556"/>
      <c r="U145" s="556"/>
      <c r="V145" s="556"/>
      <c r="W145" s="556"/>
      <c r="X145" s="557"/>
      <c r="Y145" s="68"/>
      <c r="Z145" s="68"/>
      <c r="AA145" s="249"/>
      <c r="AB145" s="250"/>
      <c r="AG145" s="247"/>
      <c r="AH145" s="248"/>
      <c r="AI145" s="248"/>
    </row>
    <row r="146" spans="1:35" ht="32.25" customHeight="1" x14ac:dyDescent="0.2">
      <c r="A146" s="172" t="s">
        <v>186</v>
      </c>
      <c r="B146" s="655"/>
      <c r="C146" s="656"/>
      <c r="D146" s="382"/>
      <c r="E146" s="383"/>
      <c r="F146" s="383"/>
      <c r="G146" s="384"/>
      <c r="H146" s="628"/>
      <c r="I146" s="629"/>
      <c r="J146" s="629"/>
      <c r="K146" s="629"/>
      <c r="L146" s="629"/>
      <c r="M146" s="629"/>
      <c r="N146" s="634"/>
      <c r="O146" s="68"/>
      <c r="P146" s="203"/>
      <c r="Q146" s="536"/>
      <c r="R146" s="556"/>
      <c r="S146" s="556"/>
      <c r="T146" s="556"/>
      <c r="U146" s="556"/>
      <c r="V146" s="556"/>
      <c r="W146" s="556"/>
      <c r="X146" s="557"/>
      <c r="Y146" s="68"/>
      <c r="Z146" s="68"/>
      <c r="AA146" s="249"/>
      <c r="AB146" s="250"/>
      <c r="AG146" s="247"/>
      <c r="AH146" s="248"/>
      <c r="AI146" s="248"/>
    </row>
    <row r="147" spans="1:35" ht="32.25" customHeight="1" x14ac:dyDescent="0.2">
      <c r="A147" s="172" t="s">
        <v>186</v>
      </c>
      <c r="B147" s="655"/>
      <c r="C147" s="656"/>
      <c r="D147" s="382"/>
      <c r="E147" s="383"/>
      <c r="F147" s="383"/>
      <c r="G147" s="384"/>
      <c r="H147" s="628"/>
      <c r="I147" s="629"/>
      <c r="J147" s="629"/>
      <c r="K147" s="629"/>
      <c r="L147" s="629"/>
      <c r="M147" s="629"/>
      <c r="N147" s="634"/>
      <c r="O147" s="68"/>
      <c r="P147" s="203"/>
      <c r="Q147" s="536"/>
      <c r="R147" s="556"/>
      <c r="S147" s="556"/>
      <c r="T147" s="556"/>
      <c r="U147" s="556"/>
      <c r="V147" s="556"/>
      <c r="W147" s="556"/>
      <c r="X147" s="557"/>
      <c r="Y147" s="68"/>
      <c r="Z147" s="68"/>
      <c r="AA147" s="249"/>
      <c r="AB147" s="250"/>
      <c r="AG147" s="247"/>
      <c r="AH147" s="248"/>
      <c r="AI147" s="248"/>
    </row>
    <row r="148" spans="1:35" ht="32.25" customHeight="1" x14ac:dyDescent="0.2">
      <c r="A148" s="172" t="s">
        <v>186</v>
      </c>
      <c r="B148" s="655"/>
      <c r="C148" s="656"/>
      <c r="D148" s="382"/>
      <c r="E148" s="383"/>
      <c r="F148" s="383"/>
      <c r="G148" s="384"/>
      <c r="H148" s="628"/>
      <c r="I148" s="629"/>
      <c r="J148" s="629"/>
      <c r="K148" s="629"/>
      <c r="L148" s="629"/>
      <c r="M148" s="629"/>
      <c r="N148" s="634"/>
      <c r="O148" s="68"/>
      <c r="P148" s="203"/>
      <c r="Q148" s="536"/>
      <c r="R148" s="556"/>
      <c r="S148" s="556"/>
      <c r="T148" s="556"/>
      <c r="U148" s="556"/>
      <c r="V148" s="556"/>
      <c r="W148" s="556"/>
      <c r="X148" s="557"/>
      <c r="Y148" s="68"/>
      <c r="Z148" s="68"/>
      <c r="AA148" s="249"/>
      <c r="AB148" s="250"/>
    </row>
    <row r="149" spans="1:35" ht="69.75" customHeight="1" x14ac:dyDescent="0.2">
      <c r="A149" s="172" t="s">
        <v>186</v>
      </c>
      <c r="B149" s="574"/>
      <c r="C149" s="575"/>
      <c r="D149" s="574" t="s">
        <v>300</v>
      </c>
      <c r="E149" s="576"/>
      <c r="F149" s="576"/>
      <c r="G149" s="635"/>
      <c r="H149" s="566" t="s">
        <v>259</v>
      </c>
      <c r="I149" s="567"/>
      <c r="J149" s="567"/>
      <c r="K149" s="567"/>
      <c r="L149" s="567"/>
      <c r="M149" s="567"/>
      <c r="N149" s="657"/>
      <c r="O149" s="68"/>
      <c r="P149" s="226" t="s">
        <v>260</v>
      </c>
      <c r="Q149" s="577" t="s">
        <v>261</v>
      </c>
      <c r="R149" s="578"/>
      <c r="S149" s="579"/>
      <c r="T149" s="583" t="s">
        <v>262</v>
      </c>
      <c r="U149" s="584"/>
      <c r="V149" s="584"/>
      <c r="W149" s="584"/>
      <c r="X149" s="585"/>
      <c r="Z149" s="68"/>
      <c r="AA149" s="249"/>
      <c r="AB149" s="250"/>
      <c r="AG149" s="247"/>
      <c r="AH149" s="248"/>
      <c r="AI149" s="248"/>
    </row>
    <row r="150" spans="1:35" ht="32.25" customHeight="1" x14ac:dyDescent="0.2">
      <c r="A150" s="172" t="s">
        <v>186</v>
      </c>
      <c r="B150" s="655"/>
      <c r="C150" s="656"/>
      <c r="D150" s="382"/>
      <c r="E150" s="383"/>
      <c r="F150" s="383"/>
      <c r="G150" s="384"/>
      <c r="H150" s="628"/>
      <c r="I150" s="629"/>
      <c r="J150" s="629"/>
      <c r="K150" s="629"/>
      <c r="L150" s="629"/>
      <c r="M150" s="629"/>
      <c r="N150" s="634"/>
      <c r="O150" s="68"/>
      <c r="P150" s="227"/>
      <c r="Q150" s="380"/>
      <c r="R150" s="554"/>
      <c r="S150" s="555"/>
      <c r="T150" s="580"/>
      <c r="U150" s="581"/>
      <c r="V150" s="581"/>
      <c r="W150" s="581"/>
      <c r="X150" s="582"/>
      <c r="Y150" s="68"/>
      <c r="Z150" s="68"/>
      <c r="AA150" s="249"/>
      <c r="AB150" s="250"/>
      <c r="AG150" s="247"/>
      <c r="AH150" s="248"/>
      <c r="AI150" s="248"/>
    </row>
    <row r="151" spans="1:35" ht="32.25" customHeight="1" x14ac:dyDescent="0.2">
      <c r="A151" s="172" t="s">
        <v>186</v>
      </c>
      <c r="B151" s="655"/>
      <c r="C151" s="656"/>
      <c r="D151" s="382"/>
      <c r="E151" s="383"/>
      <c r="F151" s="383"/>
      <c r="G151" s="384"/>
      <c r="H151" s="628"/>
      <c r="I151" s="629"/>
      <c r="J151" s="629"/>
      <c r="K151" s="629"/>
      <c r="L151" s="629"/>
      <c r="M151" s="629"/>
      <c r="N151" s="634"/>
      <c r="O151" s="68"/>
      <c r="P151" s="227"/>
      <c r="Q151" s="380"/>
      <c r="R151" s="554"/>
      <c r="S151" s="555"/>
      <c r="T151" s="580"/>
      <c r="U151" s="581"/>
      <c r="V151" s="581"/>
      <c r="W151" s="581"/>
      <c r="X151" s="582"/>
      <c r="Y151" s="68"/>
      <c r="Z151" s="68"/>
      <c r="AA151" s="249"/>
      <c r="AB151" s="250"/>
      <c r="AG151" s="247"/>
      <c r="AH151" s="248"/>
      <c r="AI151" s="248"/>
    </row>
    <row r="152" spans="1:35" ht="32.25" customHeight="1" x14ac:dyDescent="0.2">
      <c r="A152" s="172" t="s">
        <v>186</v>
      </c>
      <c r="B152" s="655"/>
      <c r="C152" s="656"/>
      <c r="D152" s="382"/>
      <c r="E152" s="383"/>
      <c r="F152" s="383"/>
      <c r="G152" s="384"/>
      <c r="H152" s="628"/>
      <c r="I152" s="629"/>
      <c r="J152" s="629"/>
      <c r="K152" s="629"/>
      <c r="L152" s="629"/>
      <c r="M152" s="629"/>
      <c r="N152" s="634"/>
      <c r="O152" s="68"/>
      <c r="P152" s="227"/>
      <c r="Q152" s="380"/>
      <c r="R152" s="554"/>
      <c r="S152" s="555"/>
      <c r="T152" s="580"/>
      <c r="U152" s="581"/>
      <c r="V152" s="581"/>
      <c r="W152" s="581"/>
      <c r="X152" s="582"/>
      <c r="Y152" s="68"/>
      <c r="Z152" s="68"/>
      <c r="AA152" s="249"/>
      <c r="AB152" s="250"/>
      <c r="AG152" s="247"/>
      <c r="AH152" s="248"/>
      <c r="AI152" s="248"/>
    </row>
    <row r="153" spans="1:35" ht="32.25" customHeight="1" x14ac:dyDescent="0.2">
      <c r="A153" s="172" t="s">
        <v>186</v>
      </c>
      <c r="B153" s="655"/>
      <c r="C153" s="656"/>
      <c r="D153" s="382"/>
      <c r="E153" s="383"/>
      <c r="F153" s="383"/>
      <c r="G153" s="384"/>
      <c r="H153" s="628"/>
      <c r="I153" s="629"/>
      <c r="J153" s="629"/>
      <c r="K153" s="629"/>
      <c r="L153" s="629"/>
      <c r="M153" s="629"/>
      <c r="N153" s="634"/>
      <c r="O153" s="193"/>
      <c r="P153" s="227"/>
      <c r="Q153" s="380"/>
      <c r="R153" s="554"/>
      <c r="S153" s="555"/>
      <c r="T153" s="580"/>
      <c r="U153" s="581"/>
      <c r="V153" s="581"/>
      <c r="W153" s="581"/>
      <c r="X153" s="582"/>
      <c r="Y153" s="68"/>
      <c r="Z153" s="68"/>
      <c r="AA153" s="249"/>
      <c r="AB153" s="250"/>
      <c r="AG153" s="247"/>
      <c r="AH153" s="248"/>
      <c r="AI153" s="248"/>
    </row>
    <row r="154" spans="1:35" ht="32.25" customHeight="1" x14ac:dyDescent="0.2">
      <c r="A154" s="172" t="s">
        <v>186</v>
      </c>
      <c r="B154" s="655"/>
      <c r="C154" s="656"/>
      <c r="D154" s="382"/>
      <c r="E154" s="383"/>
      <c r="F154" s="383"/>
      <c r="G154" s="384"/>
      <c r="H154" s="628"/>
      <c r="I154" s="629"/>
      <c r="J154" s="629"/>
      <c r="K154" s="629"/>
      <c r="L154" s="629"/>
      <c r="M154" s="629"/>
      <c r="N154" s="634"/>
      <c r="O154" s="68"/>
      <c r="P154" s="227"/>
      <c r="Q154" s="380"/>
      <c r="R154" s="554"/>
      <c r="S154" s="555"/>
      <c r="T154" s="580"/>
      <c r="U154" s="581"/>
      <c r="V154" s="581"/>
      <c r="W154" s="581"/>
      <c r="X154" s="582"/>
      <c r="Y154" s="68"/>
      <c r="Z154" s="68"/>
      <c r="AA154" s="249"/>
      <c r="AB154" s="250"/>
    </row>
    <row r="155" spans="1:35" ht="32.25" customHeight="1" x14ac:dyDescent="0.2">
      <c r="A155" s="172" t="s">
        <v>186</v>
      </c>
      <c r="B155" s="655"/>
      <c r="C155" s="656"/>
      <c r="D155" s="382"/>
      <c r="E155" s="383"/>
      <c r="F155" s="383"/>
      <c r="G155" s="384"/>
      <c r="H155" s="628"/>
      <c r="I155" s="629"/>
      <c r="J155" s="629"/>
      <c r="K155" s="629"/>
      <c r="L155" s="629"/>
      <c r="M155" s="629"/>
      <c r="N155" s="634"/>
      <c r="O155" s="68"/>
      <c r="P155" s="227"/>
      <c r="Q155" s="380"/>
      <c r="R155" s="554"/>
      <c r="S155" s="555"/>
      <c r="T155" s="580"/>
      <c r="U155" s="581"/>
      <c r="V155" s="581"/>
      <c r="W155" s="581"/>
      <c r="X155" s="582"/>
      <c r="Y155" s="68"/>
      <c r="Z155" s="68"/>
      <c r="AA155" s="249"/>
      <c r="AB155" s="250"/>
      <c r="AG155" s="247"/>
      <c r="AH155" s="248"/>
      <c r="AI155" s="248"/>
    </row>
    <row r="156" spans="1:35" ht="32.25" customHeight="1" x14ac:dyDescent="0.2">
      <c r="A156" s="172" t="s">
        <v>186</v>
      </c>
      <c r="B156" s="655"/>
      <c r="C156" s="656"/>
      <c r="D156" s="382"/>
      <c r="E156" s="383"/>
      <c r="F156" s="383"/>
      <c r="G156" s="384"/>
      <c r="H156" s="628"/>
      <c r="I156" s="629"/>
      <c r="J156" s="629"/>
      <c r="K156" s="629"/>
      <c r="L156" s="629"/>
      <c r="M156" s="629"/>
      <c r="N156" s="634"/>
      <c r="O156" s="68"/>
      <c r="P156" s="227"/>
      <c r="Q156" s="380"/>
      <c r="R156" s="554"/>
      <c r="S156" s="555"/>
      <c r="T156" s="580"/>
      <c r="U156" s="581"/>
      <c r="V156" s="581"/>
      <c r="W156" s="581"/>
      <c r="X156" s="582"/>
      <c r="Y156" s="68"/>
      <c r="Z156" s="68"/>
      <c r="AA156" s="249"/>
      <c r="AB156" s="250"/>
      <c r="AG156" s="247"/>
      <c r="AH156" s="248"/>
      <c r="AI156" s="248"/>
    </row>
    <row r="157" spans="1:35" ht="32.25" customHeight="1" x14ac:dyDescent="0.2">
      <c r="A157" s="172" t="s">
        <v>186</v>
      </c>
      <c r="B157" s="655"/>
      <c r="C157" s="656"/>
      <c r="D157" s="382"/>
      <c r="E157" s="383"/>
      <c r="F157" s="383"/>
      <c r="G157" s="384"/>
      <c r="H157" s="628"/>
      <c r="I157" s="629"/>
      <c r="J157" s="629"/>
      <c r="K157" s="629"/>
      <c r="L157" s="629"/>
      <c r="M157" s="629"/>
      <c r="N157" s="634"/>
      <c r="O157" s="68"/>
      <c r="P157" s="227"/>
      <c r="Q157" s="380"/>
      <c r="R157" s="554"/>
      <c r="S157" s="555"/>
      <c r="T157" s="580"/>
      <c r="U157" s="581"/>
      <c r="V157" s="581"/>
      <c r="W157" s="581"/>
      <c r="X157" s="582"/>
      <c r="Y157" s="68"/>
      <c r="Z157" s="68"/>
      <c r="AA157" s="249"/>
      <c r="AB157" s="250"/>
      <c r="AG157" s="247"/>
      <c r="AH157" s="248"/>
      <c r="AI157" s="248"/>
    </row>
    <row r="158" spans="1:35" ht="32.25" customHeight="1" x14ac:dyDescent="0.2">
      <c r="A158" s="172" t="s">
        <v>186</v>
      </c>
      <c r="B158" s="655"/>
      <c r="C158" s="656"/>
      <c r="D158" s="382"/>
      <c r="E158" s="383"/>
      <c r="F158" s="383"/>
      <c r="G158" s="384"/>
      <c r="H158" s="628"/>
      <c r="I158" s="629"/>
      <c r="J158" s="629"/>
      <c r="K158" s="629"/>
      <c r="L158" s="629"/>
      <c r="M158" s="629"/>
      <c r="N158" s="634"/>
      <c r="O158" s="68"/>
      <c r="P158" s="227"/>
      <c r="Q158" s="380"/>
      <c r="R158" s="554"/>
      <c r="S158" s="555"/>
      <c r="T158" s="580"/>
      <c r="U158" s="581"/>
      <c r="V158" s="581"/>
      <c r="W158" s="581"/>
      <c r="X158" s="582"/>
      <c r="Y158" s="68"/>
      <c r="Z158" s="68"/>
      <c r="AA158" s="249"/>
      <c r="AB158" s="250"/>
      <c r="AG158" s="247"/>
      <c r="AH158" s="248"/>
      <c r="AI158" s="248"/>
    </row>
    <row r="159" spans="1:35" ht="32.25" customHeight="1" x14ac:dyDescent="0.2">
      <c r="A159" s="172" t="s">
        <v>186</v>
      </c>
      <c r="B159" s="655"/>
      <c r="C159" s="656"/>
      <c r="D159" s="382"/>
      <c r="E159" s="383"/>
      <c r="F159" s="383"/>
      <c r="G159" s="384"/>
      <c r="H159" s="628"/>
      <c r="I159" s="629"/>
      <c r="J159" s="629"/>
      <c r="K159" s="629"/>
      <c r="L159" s="629"/>
      <c r="M159" s="629"/>
      <c r="N159" s="634"/>
      <c r="O159" s="170"/>
      <c r="P159" s="227"/>
      <c r="Q159" s="380"/>
      <c r="R159" s="554"/>
      <c r="S159" s="555"/>
      <c r="T159" s="580"/>
      <c r="U159" s="581"/>
      <c r="V159" s="581"/>
      <c r="W159" s="581"/>
      <c r="X159" s="582"/>
      <c r="Y159" s="68"/>
      <c r="Z159" s="68"/>
      <c r="AA159" s="249"/>
      <c r="AB159" s="250"/>
      <c r="AG159" s="247"/>
      <c r="AH159" s="248"/>
      <c r="AI159" s="248"/>
    </row>
    <row r="160" spans="1:35" ht="6.75" customHeight="1" x14ac:dyDescent="0.2">
      <c r="A160" s="172" t="s">
        <v>186</v>
      </c>
      <c r="AA160" s="249"/>
      <c r="AB160" s="250"/>
      <c r="AG160" s="247"/>
      <c r="AH160" s="248"/>
      <c r="AI160" s="248"/>
    </row>
    <row r="161" spans="1:46" x14ac:dyDescent="0.2">
      <c r="A161" s="172"/>
      <c r="B161" s="33"/>
      <c r="C161" s="33"/>
      <c r="D161" s="33"/>
      <c r="E161" s="33"/>
      <c r="F161" s="33"/>
      <c r="G161" s="33"/>
      <c r="H161" s="33"/>
      <c r="I161" s="33"/>
      <c r="J161" s="33"/>
      <c r="M161" s="643"/>
      <c r="N161" s="643"/>
      <c r="P161" s="33"/>
      <c r="Q161" s="33"/>
      <c r="R161" s="33"/>
      <c r="S161" s="33"/>
      <c r="T161" s="33"/>
      <c r="U161" s="33"/>
      <c r="V161" s="33"/>
      <c r="W161" s="33"/>
      <c r="X161" s="62"/>
      <c r="Y161" s="63"/>
      <c r="Z161" s="33"/>
      <c r="AA161" s="249"/>
      <c r="AB161" s="250"/>
      <c r="AG161" s="247"/>
      <c r="AH161" s="248"/>
      <c r="AI161" s="248"/>
    </row>
    <row r="162" spans="1:46" ht="9" customHeight="1" x14ac:dyDescent="0.2">
      <c r="J162" s="6"/>
      <c r="L162" s="78"/>
      <c r="M162" s="78"/>
      <c r="N162" s="78"/>
      <c r="P162" s="57"/>
      <c r="R162" s="57"/>
      <c r="S162" s="9"/>
      <c r="T162" s="9"/>
      <c r="U162" s="9"/>
      <c r="V162" s="9"/>
      <c r="W162" s="32"/>
      <c r="Y162" s="32"/>
      <c r="Z162" s="32"/>
      <c r="AA162" s="249"/>
      <c r="AB162" s="250"/>
      <c r="AJ162" s="54"/>
      <c r="AK162" s="54"/>
      <c r="AL162" s="54"/>
      <c r="AM162" s="54"/>
      <c r="AN162" s="54"/>
      <c r="AO162" s="54"/>
      <c r="AP162" s="54"/>
      <c r="AQ162" s="54"/>
      <c r="AR162" s="54"/>
      <c r="AS162" s="54"/>
      <c r="AT162" s="54"/>
    </row>
    <row r="163" spans="1:46" ht="23.25" customHeight="1" collapsed="1" x14ac:dyDescent="0.2">
      <c r="A163" s="174" t="s">
        <v>158</v>
      </c>
      <c r="B163" s="128" t="s">
        <v>439</v>
      </c>
      <c r="C163" s="129"/>
      <c r="D163" s="129"/>
      <c r="E163" s="129"/>
      <c r="F163" s="130"/>
      <c r="G163" s="129"/>
      <c r="H163" s="129"/>
      <c r="I163" s="129"/>
      <c r="J163" s="131"/>
      <c r="K163" s="129"/>
      <c r="L163" s="132"/>
      <c r="M163" s="132"/>
      <c r="N163" s="133"/>
      <c r="P163" s="57"/>
      <c r="R163" s="57"/>
      <c r="S163" s="9"/>
      <c r="T163" s="9"/>
      <c r="U163" s="9"/>
      <c r="V163" s="9"/>
      <c r="W163" s="32"/>
      <c r="Y163" s="32"/>
      <c r="Z163" s="32"/>
      <c r="AA163" s="249"/>
      <c r="AB163" s="250"/>
      <c r="AG163" s="247"/>
      <c r="AH163" s="248"/>
      <c r="AI163" s="248"/>
      <c r="AJ163" s="54"/>
      <c r="AK163" s="54"/>
      <c r="AL163" s="54"/>
      <c r="AM163" s="54"/>
      <c r="AN163" s="54"/>
      <c r="AO163" s="54"/>
      <c r="AP163" s="54"/>
      <c r="AQ163" s="54"/>
      <c r="AR163" s="54"/>
      <c r="AS163" s="54"/>
      <c r="AT163" s="54"/>
    </row>
    <row r="164" spans="1:46" ht="9.75" customHeight="1" x14ac:dyDescent="0.2">
      <c r="A164" s="174" t="s">
        <v>158</v>
      </c>
      <c r="B164" s="134"/>
      <c r="J164" s="6"/>
      <c r="L164" s="78"/>
      <c r="M164" s="78"/>
      <c r="N164" s="135"/>
      <c r="P164" s="57"/>
      <c r="R164" s="57"/>
      <c r="S164" s="9"/>
      <c r="T164" s="9"/>
      <c r="U164" s="9"/>
      <c r="V164" s="9"/>
      <c r="W164" s="32"/>
      <c r="Y164" s="32"/>
      <c r="Z164" s="32"/>
      <c r="AA164" s="249"/>
      <c r="AB164" s="250"/>
      <c r="AG164" s="247"/>
      <c r="AH164" s="248"/>
      <c r="AI164" s="248"/>
      <c r="AJ164" s="54"/>
      <c r="AK164" s="54"/>
      <c r="AL164" s="54"/>
      <c r="AM164" s="54"/>
      <c r="AN164" s="54"/>
      <c r="AO164" s="54"/>
      <c r="AP164" s="54"/>
      <c r="AQ164" s="54"/>
      <c r="AR164" s="54"/>
      <c r="AS164" s="54"/>
      <c r="AT164" s="54"/>
    </row>
    <row r="165" spans="1:46" ht="20.25" customHeight="1" x14ac:dyDescent="0.2">
      <c r="A165" s="174" t="s">
        <v>158</v>
      </c>
      <c r="B165" s="646" t="s">
        <v>133</v>
      </c>
      <c r="C165" s="647"/>
      <c r="D165" s="647"/>
      <c r="E165" s="647"/>
      <c r="F165" s="647"/>
      <c r="G165" s="647"/>
      <c r="H165" s="647"/>
      <c r="I165" s="647"/>
      <c r="J165" s="647"/>
      <c r="K165" s="647"/>
      <c r="L165" s="647"/>
      <c r="M165" s="647"/>
      <c r="N165" s="648"/>
      <c r="P165" s="66"/>
      <c r="Q165" s="67"/>
      <c r="R165" s="65"/>
      <c r="S165" s="659"/>
      <c r="T165" s="659"/>
      <c r="U165" s="659"/>
      <c r="V165" s="659"/>
      <c r="W165" s="32"/>
      <c r="AA165" s="249"/>
      <c r="AB165" s="250"/>
      <c r="AG165" s="247"/>
      <c r="AH165" s="248"/>
      <c r="AI165" s="248"/>
      <c r="AJ165" s="54"/>
      <c r="AK165" s="54"/>
      <c r="AL165" s="54"/>
      <c r="AM165" s="54"/>
      <c r="AN165" s="54"/>
      <c r="AO165" s="54"/>
      <c r="AP165" s="54"/>
      <c r="AQ165" s="54"/>
      <c r="AR165" s="54"/>
      <c r="AS165" s="54"/>
      <c r="AT165" s="54"/>
    </row>
    <row r="166" spans="1:46" ht="19.5" customHeight="1" x14ac:dyDescent="0.2">
      <c r="A166" s="174" t="s">
        <v>158</v>
      </c>
      <c r="B166" s="660"/>
      <c r="C166" s="661"/>
      <c r="D166" s="661"/>
      <c r="E166" s="661"/>
      <c r="F166" s="661"/>
      <c r="G166" s="661"/>
      <c r="H166" s="661"/>
      <c r="I166" s="661"/>
      <c r="J166" s="661"/>
      <c r="K166" s="661"/>
      <c r="L166" s="661"/>
      <c r="M166" s="661"/>
      <c r="N166" s="662"/>
      <c r="P166" s="57"/>
      <c r="U166" s="388"/>
      <c r="V166" s="388"/>
      <c r="W166" s="32"/>
      <c r="AA166" s="249"/>
      <c r="AB166" s="250"/>
      <c r="AG166" s="247"/>
      <c r="AH166" s="248"/>
      <c r="AI166" s="248"/>
      <c r="AJ166" s="54"/>
      <c r="AK166" s="54"/>
      <c r="AL166" s="54"/>
      <c r="AM166" s="54"/>
      <c r="AN166" s="54"/>
      <c r="AO166" s="54"/>
      <c r="AP166" s="54"/>
      <c r="AQ166" s="54"/>
      <c r="AR166" s="54"/>
      <c r="AS166" s="54"/>
      <c r="AT166" s="54"/>
    </row>
    <row r="167" spans="1:46" ht="18" customHeight="1" x14ac:dyDescent="0.2">
      <c r="A167" s="174" t="s">
        <v>158</v>
      </c>
      <c r="B167" s="663"/>
      <c r="C167" s="661"/>
      <c r="D167" s="661"/>
      <c r="E167" s="661"/>
      <c r="F167" s="661"/>
      <c r="G167" s="661"/>
      <c r="H167" s="661"/>
      <c r="I167" s="661"/>
      <c r="J167" s="661"/>
      <c r="K167" s="661"/>
      <c r="L167" s="661"/>
      <c r="M167" s="661"/>
      <c r="N167" s="662"/>
      <c r="P167" s="66"/>
      <c r="Q167" s="67"/>
      <c r="R167" s="65"/>
      <c r="S167" s="659"/>
      <c r="T167" s="659"/>
      <c r="U167" s="659"/>
      <c r="V167" s="659"/>
      <c r="W167" s="9"/>
      <c r="AA167" s="249"/>
      <c r="AB167" s="250"/>
      <c r="AG167" s="247"/>
      <c r="AH167" s="248"/>
      <c r="AI167" s="248"/>
      <c r="AJ167" s="54"/>
      <c r="AK167" s="54"/>
      <c r="AL167" s="54"/>
      <c r="AM167" s="54"/>
      <c r="AN167" s="54"/>
      <c r="AO167" s="54"/>
      <c r="AP167" s="54"/>
      <c r="AQ167" s="54"/>
      <c r="AR167" s="54"/>
      <c r="AS167" s="54"/>
      <c r="AT167" s="54"/>
    </row>
    <row r="168" spans="1:46" ht="19.5" customHeight="1" x14ac:dyDescent="0.2">
      <c r="A168" s="174" t="s">
        <v>158</v>
      </c>
      <c r="B168" s="663"/>
      <c r="C168" s="661"/>
      <c r="D168" s="661"/>
      <c r="E168" s="661"/>
      <c r="F168" s="661"/>
      <c r="G168" s="661"/>
      <c r="H168" s="661"/>
      <c r="I168" s="661"/>
      <c r="J168" s="661"/>
      <c r="K168" s="661"/>
      <c r="L168" s="661"/>
      <c r="M168" s="661"/>
      <c r="N168" s="662"/>
      <c r="P168" s="57"/>
      <c r="R168" s="57"/>
      <c r="S168" s="558"/>
      <c r="T168" s="558"/>
      <c r="U168" s="558"/>
      <c r="V168" s="558"/>
      <c r="W168" s="53"/>
      <c r="AA168" s="249"/>
      <c r="AB168" s="250"/>
      <c r="AJ168" s="54"/>
      <c r="AK168" s="54"/>
      <c r="AL168" s="54"/>
      <c r="AM168" s="54"/>
      <c r="AN168" s="54"/>
      <c r="AO168" s="54"/>
      <c r="AP168" s="54"/>
      <c r="AQ168" s="54"/>
      <c r="AR168" s="54"/>
      <c r="AS168" s="54"/>
      <c r="AT168" s="54"/>
    </row>
    <row r="169" spans="1:46" ht="12.75" customHeight="1" x14ac:dyDescent="0.2">
      <c r="A169" s="174" t="s">
        <v>158</v>
      </c>
      <c r="B169" s="663"/>
      <c r="C169" s="661"/>
      <c r="D169" s="661"/>
      <c r="E169" s="661"/>
      <c r="F169" s="661"/>
      <c r="G169" s="661"/>
      <c r="H169" s="661"/>
      <c r="I169" s="661"/>
      <c r="J169" s="661"/>
      <c r="K169" s="661"/>
      <c r="L169" s="661"/>
      <c r="M169" s="661"/>
      <c r="N169" s="662"/>
      <c r="P169" s="66"/>
      <c r="Q169" s="67"/>
      <c r="R169" s="658"/>
      <c r="S169" s="658"/>
      <c r="T169" s="658"/>
      <c r="AA169" s="249"/>
      <c r="AB169" s="250"/>
      <c r="AJ169" s="54"/>
      <c r="AK169" s="54"/>
      <c r="AL169" s="54"/>
      <c r="AM169" s="54"/>
      <c r="AN169" s="54"/>
      <c r="AO169" s="54"/>
      <c r="AP169" s="54"/>
      <c r="AQ169" s="54"/>
      <c r="AR169" s="54"/>
      <c r="AS169" s="54"/>
      <c r="AT169" s="54"/>
    </row>
    <row r="170" spans="1:46" ht="15.75" customHeight="1" x14ac:dyDescent="0.2">
      <c r="A170" s="174" t="s">
        <v>158</v>
      </c>
      <c r="B170" s="663"/>
      <c r="C170" s="661"/>
      <c r="D170" s="661"/>
      <c r="E170" s="661"/>
      <c r="F170" s="661"/>
      <c r="G170" s="661"/>
      <c r="H170" s="661"/>
      <c r="I170" s="661"/>
      <c r="J170" s="661"/>
      <c r="K170" s="661"/>
      <c r="L170" s="661"/>
      <c r="M170" s="661"/>
      <c r="N170" s="662"/>
      <c r="P170" s="57"/>
      <c r="R170" s="658"/>
      <c r="S170" s="658"/>
      <c r="T170" s="658"/>
      <c r="AA170" s="249"/>
      <c r="AB170" s="250"/>
      <c r="AJ170" s="54"/>
      <c r="AK170" s="54"/>
      <c r="AL170" s="54"/>
      <c r="AM170" s="54"/>
      <c r="AN170" s="54"/>
      <c r="AO170" s="54"/>
      <c r="AP170" s="54"/>
      <c r="AQ170" s="54"/>
      <c r="AR170" s="54"/>
      <c r="AS170" s="54"/>
      <c r="AT170" s="54"/>
    </row>
    <row r="171" spans="1:46" ht="18" customHeight="1" x14ac:dyDescent="0.2">
      <c r="A171" s="174" t="s">
        <v>158</v>
      </c>
      <c r="B171" s="663"/>
      <c r="C171" s="661"/>
      <c r="D171" s="661"/>
      <c r="E171" s="661"/>
      <c r="F171" s="661"/>
      <c r="G171" s="661"/>
      <c r="H171" s="661"/>
      <c r="I171" s="661"/>
      <c r="J171" s="661"/>
      <c r="K171" s="661"/>
      <c r="L171" s="661"/>
      <c r="M171" s="661"/>
      <c r="N171" s="662"/>
      <c r="P171" s="66"/>
      <c r="Q171" s="67"/>
      <c r="R171" s="65"/>
      <c r="S171" s="659"/>
      <c r="T171" s="659"/>
      <c r="U171" s="659"/>
      <c r="V171" s="659"/>
      <c r="AA171" s="249"/>
      <c r="AB171" s="250"/>
      <c r="AJ171" s="54"/>
      <c r="AK171" s="54"/>
      <c r="AL171" s="54"/>
      <c r="AM171" s="54"/>
      <c r="AN171" s="54"/>
      <c r="AO171" s="54"/>
      <c r="AP171" s="54"/>
      <c r="AQ171" s="54"/>
      <c r="AR171" s="54"/>
      <c r="AS171" s="54"/>
      <c r="AT171" s="54"/>
    </row>
    <row r="172" spans="1:46" x14ac:dyDescent="0.2">
      <c r="A172" s="174" t="s">
        <v>158</v>
      </c>
      <c r="B172" s="664"/>
      <c r="C172" s="665"/>
      <c r="D172" s="665"/>
      <c r="E172" s="665"/>
      <c r="F172" s="665"/>
      <c r="G172" s="665"/>
      <c r="H172" s="665"/>
      <c r="I172" s="665"/>
      <c r="J172" s="665"/>
      <c r="K172" s="665"/>
      <c r="L172" s="665"/>
      <c r="M172" s="665"/>
      <c r="N172" s="666"/>
      <c r="P172" s="64"/>
      <c r="R172" s="9"/>
      <c r="U172" s="388"/>
      <c r="V172" s="388"/>
      <c r="W172" s="6"/>
      <c r="AA172" s="249"/>
      <c r="AB172" s="250"/>
      <c r="AG172" s="247"/>
      <c r="AH172" s="248"/>
      <c r="AI172" s="248"/>
      <c r="AJ172" s="54"/>
      <c r="AK172" s="54"/>
      <c r="AL172" s="54"/>
      <c r="AM172" s="54"/>
      <c r="AN172" s="54"/>
      <c r="AO172" s="54"/>
      <c r="AP172" s="54"/>
      <c r="AQ172" s="54"/>
      <c r="AR172" s="54"/>
      <c r="AS172" s="54"/>
      <c r="AT172" s="54"/>
    </row>
    <row r="173" spans="1:46" x14ac:dyDescent="0.2">
      <c r="B173" s="85"/>
      <c r="C173" s="85"/>
      <c r="D173" s="85"/>
      <c r="E173" s="85"/>
      <c r="F173" s="85"/>
      <c r="G173" s="85"/>
      <c r="H173" s="85"/>
      <c r="I173" s="85"/>
      <c r="J173" s="6"/>
      <c r="L173" s="79"/>
      <c r="M173" s="79"/>
      <c r="N173" s="79"/>
      <c r="P173" s="64"/>
      <c r="R173" s="9"/>
      <c r="U173" s="32"/>
      <c r="V173" s="32"/>
      <c r="W173" s="6"/>
      <c r="AA173" s="249"/>
      <c r="AB173" s="250"/>
      <c r="AG173" s="247"/>
      <c r="AH173" s="248"/>
      <c r="AI173" s="248"/>
      <c r="AJ173" s="54"/>
      <c r="AK173" s="54"/>
      <c r="AL173" s="54"/>
      <c r="AM173" s="54"/>
      <c r="AN173" s="54"/>
      <c r="AO173" s="54"/>
      <c r="AP173" s="54"/>
      <c r="AQ173" s="54"/>
      <c r="AR173" s="54"/>
      <c r="AS173" s="54"/>
      <c r="AT173" s="54"/>
    </row>
    <row r="174" spans="1:46" x14ac:dyDescent="0.2">
      <c r="B174" s="85"/>
      <c r="C174" s="85"/>
      <c r="D174" s="85"/>
      <c r="E174" s="85"/>
      <c r="F174" s="85"/>
      <c r="G174" s="85"/>
      <c r="H174" s="85"/>
      <c r="I174" s="85"/>
      <c r="J174" s="6"/>
      <c r="L174" s="79"/>
      <c r="M174" s="79"/>
      <c r="N174" s="79"/>
      <c r="P174" s="64"/>
      <c r="R174" s="9"/>
      <c r="U174" s="32"/>
      <c r="V174" s="32"/>
      <c r="W174" s="6"/>
      <c r="AA174" s="249"/>
      <c r="AB174" s="250"/>
      <c r="AG174" s="247"/>
      <c r="AH174" s="248"/>
      <c r="AI174" s="248"/>
      <c r="AJ174" s="54"/>
      <c r="AK174" s="54"/>
      <c r="AL174" s="54"/>
      <c r="AM174" s="54"/>
      <c r="AN174" s="54"/>
      <c r="AO174" s="54"/>
      <c r="AP174" s="54"/>
      <c r="AQ174" s="54"/>
      <c r="AR174" s="54"/>
      <c r="AS174" s="54"/>
      <c r="AT174" s="54"/>
    </row>
    <row r="175" spans="1:46" ht="18" x14ac:dyDescent="0.2">
      <c r="B175" s="371" t="s">
        <v>218</v>
      </c>
      <c r="C175" s="371"/>
      <c r="D175" s="371"/>
      <c r="E175" s="371"/>
      <c r="F175" s="371"/>
      <c r="H175" s="71"/>
      <c r="I175" s="71"/>
      <c r="J175" s="71"/>
      <c r="S175" s="33"/>
      <c r="T175" s="33"/>
      <c r="U175" s="33"/>
      <c r="W175" s="33"/>
      <c r="AA175" s="249"/>
      <c r="AB175" s="250"/>
      <c r="AG175" s="247"/>
      <c r="AH175" s="248"/>
      <c r="AI175" s="248"/>
    </row>
    <row r="176" spans="1:46" ht="26.25" customHeight="1" x14ac:dyDescent="0.2">
      <c r="B176" s="336" t="s">
        <v>217</v>
      </c>
      <c r="C176" s="337"/>
      <c r="D176" s="337"/>
      <c r="E176" s="337"/>
      <c r="F176" s="337"/>
      <c r="G176" s="337"/>
      <c r="H176" s="337"/>
      <c r="I176" s="337"/>
      <c r="J176" s="71"/>
      <c r="S176" s="33"/>
      <c r="T176" s="33"/>
      <c r="U176" s="33"/>
      <c r="W176" s="33"/>
      <c r="AA176" s="249"/>
      <c r="AB176" s="250"/>
    </row>
    <row r="177" spans="2:35" x14ac:dyDescent="0.2">
      <c r="B177" s="29" t="s">
        <v>121</v>
      </c>
      <c r="H177" s="71"/>
      <c r="I177" s="71"/>
      <c r="J177" s="71"/>
      <c r="K177" s="44"/>
      <c r="P177" s="29"/>
      <c r="U177" s="33"/>
      <c r="V177" s="33"/>
      <c r="W177" s="33"/>
      <c r="AA177" s="249"/>
      <c r="AB177" s="250"/>
    </row>
    <row r="178" spans="2:35" ht="19.5" customHeight="1" x14ac:dyDescent="0.2">
      <c r="B178" s="354" t="s">
        <v>239</v>
      </c>
      <c r="C178" s="355"/>
      <c r="D178" s="355"/>
      <c r="E178" s="355"/>
      <c r="F178" s="355"/>
      <c r="G178" s="355"/>
      <c r="H178" s="355"/>
      <c r="I178" s="373"/>
      <c r="J178" s="71"/>
      <c r="K178" s="44"/>
      <c r="P178" s="338"/>
      <c r="Q178" s="338"/>
      <c r="R178" s="338"/>
      <c r="S178" s="338"/>
      <c r="T178" s="177"/>
      <c r="U178" s="33"/>
      <c r="AA178" s="249"/>
      <c r="AB178" s="250"/>
    </row>
    <row r="179" spans="2:35" ht="19.5" customHeight="1" x14ac:dyDescent="0.2">
      <c r="B179" s="349"/>
      <c r="C179" s="350"/>
      <c r="D179" s="350"/>
      <c r="E179" s="350"/>
      <c r="F179" s="350"/>
      <c r="G179" s="350"/>
      <c r="H179" s="350"/>
      <c r="I179" s="351"/>
      <c r="J179" s="71"/>
      <c r="K179" s="44"/>
      <c r="U179" s="33"/>
      <c r="AA179" s="249"/>
      <c r="AB179" s="250"/>
    </row>
    <row r="180" spans="2:35" ht="19.5" customHeight="1" x14ac:dyDescent="0.2">
      <c r="B180" s="349"/>
      <c r="C180" s="350"/>
      <c r="D180" s="350"/>
      <c r="E180" s="350"/>
      <c r="F180" s="350"/>
      <c r="G180" s="350"/>
      <c r="H180" s="350"/>
      <c r="I180" s="351"/>
      <c r="K180" s="44"/>
      <c r="U180" s="33"/>
      <c r="X180" s="256"/>
      <c r="Y180" s="256"/>
      <c r="Z180" s="256"/>
      <c r="AA180" s="249"/>
      <c r="AB180" s="250"/>
    </row>
    <row r="181" spans="2:35" ht="19.5" customHeight="1" x14ac:dyDescent="0.2">
      <c r="B181" s="353"/>
      <c r="C181" s="353"/>
      <c r="D181" s="353"/>
      <c r="E181" s="353"/>
      <c r="F181" s="353"/>
      <c r="G181" s="353"/>
      <c r="H181" s="353"/>
      <c r="I181" s="353"/>
      <c r="K181" s="44"/>
      <c r="U181" s="33"/>
      <c r="X181" s="256"/>
      <c r="Y181" s="256"/>
      <c r="Z181" s="256"/>
      <c r="AA181" s="249"/>
      <c r="AB181" s="250"/>
    </row>
    <row r="182" spans="2:35" ht="12.75" customHeight="1" x14ac:dyDescent="0.2">
      <c r="J182" s="6"/>
      <c r="P182" s="6"/>
      <c r="Q182" s="6"/>
      <c r="R182" s="6"/>
      <c r="S182" s="6"/>
      <c r="T182" s="6"/>
      <c r="U182" s="33"/>
      <c r="X182" s="256"/>
      <c r="Y182" s="256"/>
      <c r="Z182" s="256"/>
      <c r="AA182" s="249"/>
      <c r="AB182" s="250"/>
    </row>
    <row r="183" spans="2:35" ht="19.5" customHeight="1" x14ac:dyDescent="0.2">
      <c r="B183" s="29" t="s">
        <v>224</v>
      </c>
      <c r="P183" s="29"/>
      <c r="U183" s="33"/>
      <c r="X183" s="256"/>
      <c r="Y183" s="256"/>
      <c r="Z183" s="256"/>
      <c r="AA183" s="249"/>
      <c r="AB183" s="250"/>
    </row>
    <row r="184" spans="2:35" ht="19.5" customHeight="1" x14ac:dyDescent="0.2">
      <c r="B184" s="352" t="s">
        <v>173</v>
      </c>
      <c r="C184" s="352"/>
      <c r="D184" s="352"/>
      <c r="E184" s="352"/>
      <c r="F184" s="352"/>
      <c r="G184" s="352"/>
      <c r="H184" s="352"/>
      <c r="I184" s="352"/>
      <c r="P184" s="338"/>
      <c r="Q184" s="338"/>
      <c r="R184" s="338"/>
      <c r="S184" s="338"/>
      <c r="T184" s="177"/>
      <c r="U184" s="33"/>
      <c r="X184" s="256"/>
      <c r="Y184" s="256"/>
      <c r="Z184" s="256"/>
      <c r="AA184" s="249"/>
      <c r="AB184" s="250"/>
    </row>
    <row r="185" spans="2:35" ht="19.5" customHeight="1" x14ac:dyDescent="0.2">
      <c r="B185" s="353"/>
      <c r="C185" s="353"/>
      <c r="D185" s="353"/>
      <c r="E185" s="353"/>
      <c r="F185" s="353"/>
      <c r="G185" s="353"/>
      <c r="H185" s="353"/>
      <c r="I185" s="353"/>
      <c r="U185" s="33"/>
      <c r="X185" s="256"/>
      <c r="Y185" s="256"/>
      <c r="Z185" s="256"/>
      <c r="AA185" s="249"/>
      <c r="AB185" s="250"/>
    </row>
    <row r="186" spans="2:35" ht="19.5" customHeight="1" x14ac:dyDescent="0.2">
      <c r="B186" s="353"/>
      <c r="C186" s="353"/>
      <c r="D186" s="353"/>
      <c r="E186" s="353"/>
      <c r="F186" s="353"/>
      <c r="G186" s="353"/>
      <c r="H186" s="353"/>
      <c r="I186" s="353"/>
      <c r="U186" s="33"/>
      <c r="X186" s="256"/>
      <c r="Y186" s="256"/>
      <c r="Z186" s="256"/>
      <c r="AA186" s="249"/>
      <c r="AB186" s="250"/>
    </row>
    <row r="187" spans="2:35" ht="19.5" customHeight="1" x14ac:dyDescent="0.2">
      <c r="B187" s="353"/>
      <c r="C187" s="353"/>
      <c r="D187" s="353"/>
      <c r="E187" s="353"/>
      <c r="F187" s="353"/>
      <c r="G187" s="353"/>
      <c r="H187" s="353"/>
      <c r="I187" s="353"/>
      <c r="U187" s="33"/>
      <c r="X187" s="256"/>
      <c r="Y187" s="256"/>
      <c r="Z187" s="256"/>
      <c r="AA187" s="249"/>
      <c r="AB187" s="250"/>
    </row>
    <row r="188" spans="2:35" ht="19.5" customHeight="1" x14ac:dyDescent="0.2">
      <c r="U188" s="33"/>
      <c r="X188" s="256"/>
      <c r="Y188" s="256"/>
      <c r="Z188" s="256"/>
      <c r="AA188" s="249"/>
      <c r="AB188" s="250"/>
    </row>
    <row r="189" spans="2:35" ht="19.5" customHeight="1" x14ac:dyDescent="0.2">
      <c r="B189" s="29" t="s">
        <v>394</v>
      </c>
      <c r="P189" s="29"/>
      <c r="U189" s="33"/>
      <c r="X189" s="256"/>
      <c r="Y189" s="256"/>
      <c r="Z189" s="256"/>
      <c r="AG189" s="247"/>
      <c r="AH189" s="248"/>
      <c r="AI189" s="248"/>
    </row>
    <row r="190" spans="2:35" ht="19.5" customHeight="1" x14ac:dyDescent="0.2">
      <c r="B190" s="352" t="s">
        <v>395</v>
      </c>
      <c r="C190" s="352"/>
      <c r="D190" s="352"/>
      <c r="E190" s="352"/>
      <c r="F190" s="352"/>
      <c r="G190" s="352"/>
      <c r="H190" s="352"/>
      <c r="I190" s="352"/>
      <c r="P190" s="372"/>
      <c r="Q190" s="372"/>
      <c r="R190" s="372"/>
      <c r="S190" s="372"/>
      <c r="T190" s="177"/>
      <c r="U190" s="33"/>
      <c r="X190" s="256"/>
      <c r="Y190" s="256"/>
      <c r="Z190" s="256"/>
      <c r="AG190" s="247"/>
      <c r="AH190" s="248"/>
      <c r="AI190" s="248"/>
    </row>
    <row r="191" spans="2:35" ht="19.5" customHeight="1" x14ac:dyDescent="0.2">
      <c r="B191" s="353" t="s">
        <v>400</v>
      </c>
      <c r="C191" s="353"/>
      <c r="D191" s="353"/>
      <c r="E191" s="353"/>
      <c r="F191" s="353"/>
      <c r="G191" s="353"/>
      <c r="H191" s="353"/>
      <c r="I191" s="353"/>
      <c r="U191" s="33"/>
      <c r="X191" s="256"/>
      <c r="Y191" s="256"/>
      <c r="Z191" s="256"/>
      <c r="AG191" s="247"/>
      <c r="AH191" s="248"/>
      <c r="AI191" s="248"/>
    </row>
    <row r="192" spans="2:35" ht="19.5" customHeight="1" x14ac:dyDescent="0.2">
      <c r="U192" s="33"/>
      <c r="X192" s="256"/>
      <c r="Y192" s="256"/>
      <c r="Z192" s="256"/>
      <c r="AG192" s="247"/>
      <c r="AH192" s="248"/>
      <c r="AI192" s="248"/>
    </row>
    <row r="193" spans="2:35" ht="19.5" customHeight="1" x14ac:dyDescent="0.2">
      <c r="B193" s="29" t="s">
        <v>225</v>
      </c>
      <c r="P193" s="29"/>
      <c r="U193" s="33"/>
      <c r="X193" s="256"/>
      <c r="Y193" s="256"/>
      <c r="Z193" s="256"/>
      <c r="AA193" s="249"/>
      <c r="AB193" s="250"/>
    </row>
    <row r="194" spans="2:35" ht="19.5" customHeight="1" x14ac:dyDescent="0.2">
      <c r="B194" s="352" t="s">
        <v>226</v>
      </c>
      <c r="C194" s="352"/>
      <c r="D194" s="352"/>
      <c r="E194" s="352"/>
      <c r="F194" s="352"/>
      <c r="G194" s="352"/>
      <c r="H194" s="352"/>
      <c r="I194" s="352"/>
      <c r="P194" s="372"/>
      <c r="Q194" s="372"/>
      <c r="R194" s="372"/>
      <c r="S194" s="372"/>
      <c r="T194" s="177"/>
      <c r="U194" s="33"/>
      <c r="X194" s="256"/>
      <c r="Y194" s="256"/>
      <c r="Z194" s="256"/>
      <c r="AA194" s="249"/>
      <c r="AB194" s="250"/>
    </row>
    <row r="195" spans="2:35" ht="19.5" customHeight="1" x14ac:dyDescent="0.2">
      <c r="B195" s="353"/>
      <c r="C195" s="353"/>
      <c r="D195" s="353"/>
      <c r="E195" s="353"/>
      <c r="F195" s="353"/>
      <c r="G195" s="353"/>
      <c r="H195" s="353"/>
      <c r="I195" s="353"/>
      <c r="U195" s="33"/>
      <c r="X195" s="256"/>
      <c r="Y195" s="256"/>
      <c r="Z195" s="256"/>
      <c r="AA195" s="249"/>
      <c r="AB195" s="250"/>
    </row>
    <row r="196" spans="2:35" ht="19.5" customHeight="1" x14ac:dyDescent="0.2">
      <c r="B196" s="353"/>
      <c r="C196" s="353"/>
      <c r="D196" s="353"/>
      <c r="E196" s="353"/>
      <c r="F196" s="353"/>
      <c r="G196" s="353"/>
      <c r="H196" s="353"/>
      <c r="I196" s="353"/>
      <c r="U196" s="33"/>
      <c r="X196" s="256"/>
      <c r="Y196" s="256"/>
      <c r="Z196" s="256"/>
      <c r="AA196" s="249"/>
      <c r="AB196" s="250"/>
    </row>
    <row r="197" spans="2:35" ht="19.5" customHeight="1" x14ac:dyDescent="0.2">
      <c r="B197" s="353"/>
      <c r="C197" s="353"/>
      <c r="D197" s="353"/>
      <c r="E197" s="353"/>
      <c r="F197" s="353"/>
      <c r="G197" s="353"/>
      <c r="H197" s="353"/>
      <c r="I197" s="353"/>
      <c r="U197" s="33"/>
      <c r="X197" s="256"/>
      <c r="Y197" s="256"/>
      <c r="Z197" s="256"/>
      <c r="AA197" s="249"/>
      <c r="AB197" s="250"/>
    </row>
    <row r="198" spans="2:35" ht="19.5" customHeight="1" x14ac:dyDescent="0.2">
      <c r="B198" s="353"/>
      <c r="C198" s="353"/>
      <c r="D198" s="353"/>
      <c r="E198" s="353"/>
      <c r="F198" s="353"/>
      <c r="G198" s="353"/>
      <c r="H198" s="353"/>
      <c r="I198" s="353"/>
      <c r="U198" s="33"/>
      <c r="X198" s="256"/>
      <c r="Y198" s="256"/>
      <c r="Z198" s="256"/>
      <c r="AA198" s="249"/>
      <c r="AB198" s="250"/>
    </row>
    <row r="199" spans="2:35" ht="19.5" customHeight="1" x14ac:dyDescent="0.2">
      <c r="B199" s="353"/>
      <c r="C199" s="353"/>
      <c r="D199" s="353"/>
      <c r="E199" s="353"/>
      <c r="F199" s="353"/>
      <c r="G199" s="353"/>
      <c r="H199" s="353"/>
      <c r="I199" s="353"/>
      <c r="U199" s="33"/>
      <c r="X199" s="256"/>
      <c r="Y199" s="256"/>
      <c r="Z199" s="256"/>
      <c r="AA199" s="249"/>
      <c r="AB199" s="250"/>
    </row>
    <row r="200" spans="2:35" ht="17.25" customHeight="1" x14ac:dyDescent="0.2">
      <c r="B200" s="42"/>
      <c r="C200" s="42"/>
      <c r="D200" s="42"/>
      <c r="E200" s="42"/>
      <c r="F200" s="42"/>
      <c r="H200" s="36"/>
      <c r="I200" s="36"/>
      <c r="J200" s="36"/>
      <c r="P200" s="35"/>
      <c r="S200" s="33"/>
      <c r="T200" s="33"/>
      <c r="U200" s="33"/>
      <c r="X200" s="256"/>
      <c r="Y200" s="256"/>
      <c r="Z200" s="256"/>
      <c r="AA200" s="249"/>
      <c r="AB200" s="250"/>
    </row>
    <row r="201" spans="2:35" ht="19.5" customHeight="1" x14ac:dyDescent="0.2">
      <c r="B201" s="29" t="s">
        <v>167</v>
      </c>
      <c r="P201" s="29"/>
      <c r="U201" s="33"/>
      <c r="X201" s="256"/>
      <c r="Y201" s="256"/>
      <c r="Z201" s="256"/>
      <c r="AA201" s="249"/>
      <c r="AB201" s="250"/>
    </row>
    <row r="202" spans="2:35" ht="19.5" customHeight="1" x14ac:dyDescent="0.2">
      <c r="B202" s="352" t="s">
        <v>196</v>
      </c>
      <c r="C202" s="352"/>
      <c r="D202" s="352"/>
      <c r="E202" s="352"/>
      <c r="F202" s="352"/>
      <c r="G202" s="352"/>
      <c r="H202" s="352"/>
      <c r="I202" s="352"/>
      <c r="K202" s="44"/>
      <c r="P202" s="338"/>
      <c r="Q202" s="338"/>
      <c r="R202" s="338"/>
      <c r="S202" s="338"/>
      <c r="T202" s="177"/>
      <c r="U202" s="33"/>
      <c r="X202" s="256"/>
      <c r="Y202" s="256"/>
      <c r="Z202" s="256"/>
      <c r="AA202" s="249"/>
      <c r="AB202" s="250"/>
    </row>
    <row r="203" spans="2:35" ht="19.5" customHeight="1" x14ac:dyDescent="0.2">
      <c r="B203" s="353"/>
      <c r="C203" s="353"/>
      <c r="D203" s="353"/>
      <c r="E203" s="353"/>
      <c r="F203" s="353"/>
      <c r="G203" s="353"/>
      <c r="H203" s="353"/>
      <c r="I203" s="353"/>
      <c r="K203" s="44"/>
      <c r="U203" s="33"/>
      <c r="X203" s="256"/>
      <c r="Y203" s="256"/>
      <c r="Z203" s="256"/>
      <c r="AA203" s="249"/>
      <c r="AB203" s="250"/>
      <c r="AC203" s="251"/>
      <c r="AD203" s="251"/>
      <c r="AE203" s="251"/>
      <c r="AF203" s="251"/>
      <c r="AG203" s="251"/>
      <c r="AH203" s="252"/>
      <c r="AI203" s="252"/>
    </row>
    <row r="204" spans="2:35" ht="19.5" customHeight="1" x14ac:dyDescent="0.2">
      <c r="B204" s="353"/>
      <c r="C204" s="353"/>
      <c r="D204" s="353"/>
      <c r="E204" s="353"/>
      <c r="F204" s="353"/>
      <c r="G204" s="353"/>
      <c r="H204" s="353"/>
      <c r="I204" s="353"/>
      <c r="K204" s="44"/>
      <c r="U204" s="33"/>
      <c r="X204" s="256"/>
      <c r="Y204" s="256"/>
      <c r="Z204" s="256"/>
      <c r="AA204" s="249"/>
      <c r="AB204" s="250"/>
      <c r="AC204" s="253"/>
      <c r="AD204" s="253"/>
      <c r="AE204" s="253"/>
      <c r="AF204" s="253"/>
      <c r="AG204" s="253"/>
      <c r="AH204" s="254"/>
      <c r="AI204" s="254"/>
    </row>
    <row r="205" spans="2:35" ht="19.5" customHeight="1" x14ac:dyDescent="0.2">
      <c r="B205" s="353"/>
      <c r="C205" s="353"/>
      <c r="D205" s="353"/>
      <c r="E205" s="353"/>
      <c r="F205" s="353"/>
      <c r="G205" s="353"/>
      <c r="H205" s="353"/>
      <c r="I205" s="353"/>
      <c r="K205" s="44"/>
      <c r="U205" s="33"/>
      <c r="X205" s="256"/>
      <c r="Y205" s="256"/>
      <c r="Z205" s="256"/>
      <c r="AA205" s="249"/>
      <c r="AB205" s="250"/>
    </row>
    <row r="206" spans="2:35" ht="19.5" customHeight="1" x14ac:dyDescent="0.2">
      <c r="J206" s="6"/>
      <c r="P206" s="6"/>
      <c r="Q206" s="6"/>
      <c r="R206" s="6"/>
      <c r="S206" s="6"/>
      <c r="T206" s="6"/>
      <c r="U206" s="33"/>
      <c r="X206" s="256"/>
      <c r="Y206" s="256"/>
      <c r="Z206" s="256"/>
      <c r="AA206" s="249"/>
      <c r="AB206" s="250"/>
      <c r="AC206" s="251"/>
      <c r="AD206" s="251"/>
      <c r="AE206" s="251"/>
      <c r="AF206" s="251"/>
      <c r="AG206" s="251"/>
    </row>
    <row r="207" spans="2:35" ht="17.25" customHeight="1" x14ac:dyDescent="0.2">
      <c r="B207" s="29" t="s">
        <v>223</v>
      </c>
      <c r="C207" s="42"/>
      <c r="D207" s="42"/>
      <c r="E207" s="42"/>
      <c r="F207" s="42"/>
      <c r="H207" s="36"/>
      <c r="I207" s="36"/>
      <c r="J207" s="36"/>
      <c r="P207" s="35"/>
      <c r="S207" s="33"/>
      <c r="T207" s="33"/>
      <c r="U207" s="33"/>
      <c r="X207" s="256"/>
      <c r="Y207" s="256"/>
      <c r="Z207" s="256"/>
      <c r="AA207" s="249"/>
      <c r="AB207" s="250"/>
      <c r="AC207" s="251"/>
      <c r="AD207" s="251"/>
      <c r="AE207" s="251"/>
      <c r="AF207" s="251"/>
      <c r="AG207" s="251"/>
      <c r="AH207" s="252"/>
      <c r="AI207" s="252"/>
    </row>
    <row r="208" spans="2:35" s="1" customFormat="1" ht="43.9" customHeight="1" x14ac:dyDescent="0.2">
      <c r="B208" s="352" t="s">
        <v>438</v>
      </c>
      <c r="C208" s="352"/>
      <c r="D208" s="352"/>
      <c r="E208" s="352"/>
      <c r="F208" s="352"/>
      <c r="G208" s="352"/>
      <c r="H208" s="352"/>
      <c r="I208" s="352"/>
      <c r="X208" s="256"/>
      <c r="Y208" s="256"/>
      <c r="Z208" s="256"/>
      <c r="AA208" s="249"/>
      <c r="AB208" s="250"/>
      <c r="AC208" s="242"/>
      <c r="AD208" s="242"/>
      <c r="AE208" s="242"/>
      <c r="AF208" s="242"/>
      <c r="AG208" s="242"/>
      <c r="AH208" s="243"/>
      <c r="AI208" s="243"/>
    </row>
    <row r="209" spans="2:35" s="1" customFormat="1" ht="41.25" customHeight="1" x14ac:dyDescent="0.2">
      <c r="B209" s="360"/>
      <c r="C209" s="361"/>
      <c r="D209" s="361"/>
      <c r="E209" s="362"/>
      <c r="F209" s="362"/>
      <c r="G209" s="362"/>
      <c r="H209" s="362"/>
      <c r="I209" s="363"/>
      <c r="X209" s="256"/>
      <c r="Y209" s="256"/>
      <c r="Z209" s="256"/>
      <c r="AA209" s="249"/>
      <c r="AB209" s="250"/>
      <c r="AC209" s="242"/>
      <c r="AD209" s="242"/>
      <c r="AE209" s="242"/>
      <c r="AF209" s="242"/>
      <c r="AG209" s="242"/>
      <c r="AH209" s="243"/>
      <c r="AI209" s="243"/>
    </row>
    <row r="210" spans="2:35" s="1" customFormat="1" ht="41.25" customHeight="1" x14ac:dyDescent="0.2">
      <c r="B210" s="364"/>
      <c r="C210" s="365"/>
      <c r="D210" s="365"/>
      <c r="E210" s="366"/>
      <c r="F210" s="366"/>
      <c r="G210" s="366"/>
      <c r="H210" s="366"/>
      <c r="I210" s="367"/>
      <c r="X210" s="256"/>
      <c r="Y210" s="256"/>
      <c r="Z210" s="256"/>
      <c r="AA210" s="249"/>
      <c r="AB210" s="250"/>
      <c r="AC210" s="242"/>
      <c r="AD210" s="242"/>
      <c r="AE210" s="242"/>
      <c r="AF210" s="242"/>
      <c r="AG210" s="242"/>
      <c r="AH210" s="243"/>
      <c r="AI210" s="243"/>
    </row>
    <row r="211" spans="2:35" s="1" customFormat="1" ht="25.5" customHeight="1" x14ac:dyDescent="0.25">
      <c r="B211" s="368"/>
      <c r="C211" s="369"/>
      <c r="D211" s="369"/>
      <c r="E211" s="369"/>
      <c r="F211" s="369"/>
      <c r="G211" s="369"/>
      <c r="H211" s="369"/>
      <c r="I211" s="370"/>
      <c r="J211" s="21"/>
      <c r="K211" s="21"/>
      <c r="L211" s="21"/>
      <c r="M211" s="21"/>
      <c r="X211" s="256"/>
      <c r="Y211" s="256"/>
      <c r="Z211" s="256"/>
      <c r="AA211" s="249"/>
      <c r="AB211" s="250"/>
      <c r="AC211" s="242"/>
      <c r="AD211" s="242"/>
      <c r="AE211" s="242"/>
      <c r="AF211" s="242"/>
      <c r="AG211" s="242"/>
      <c r="AH211" s="243"/>
      <c r="AI211" s="243"/>
    </row>
    <row r="212" spans="2:35" ht="17.25" customHeight="1" x14ac:dyDescent="0.2">
      <c r="B212" s="42"/>
      <c r="C212" s="42"/>
      <c r="D212" s="42"/>
      <c r="E212" s="42"/>
      <c r="F212" s="42"/>
      <c r="H212" s="36"/>
      <c r="I212" s="36"/>
      <c r="J212" s="36"/>
      <c r="P212" s="35"/>
      <c r="S212" s="33"/>
      <c r="T212" s="33"/>
      <c r="U212" s="33"/>
      <c r="X212" s="256"/>
      <c r="Y212" s="256"/>
      <c r="Z212" s="256"/>
      <c r="AA212" s="249"/>
      <c r="AB212" s="250"/>
    </row>
    <row r="213" spans="2:35" ht="20.25" customHeight="1" x14ac:dyDescent="0.2">
      <c r="B213" s="371" t="s">
        <v>35</v>
      </c>
      <c r="C213" s="371"/>
      <c r="D213" s="371"/>
      <c r="E213" s="371"/>
      <c r="F213" s="371"/>
      <c r="P213" s="35"/>
      <c r="S213" s="33"/>
      <c r="T213" s="33"/>
      <c r="U213" s="33"/>
      <c r="X213" s="256"/>
      <c r="Y213" s="256"/>
      <c r="Z213" s="256"/>
      <c r="AA213" s="249"/>
      <c r="AB213" s="250"/>
    </row>
    <row r="214" spans="2:35" ht="33" customHeight="1" x14ac:dyDescent="0.2">
      <c r="B214" s="354" t="s">
        <v>36</v>
      </c>
      <c r="C214" s="516"/>
      <c r="D214" s="516"/>
      <c r="E214" s="516"/>
      <c r="F214" s="516"/>
      <c r="G214" s="516"/>
      <c r="H214" s="516"/>
      <c r="I214" s="516"/>
      <c r="J214" s="93"/>
      <c r="K214" s="85"/>
      <c r="L214" s="85"/>
      <c r="M214" s="85"/>
      <c r="N214" s="85"/>
      <c r="O214" s="33"/>
      <c r="P214" s="33"/>
      <c r="Q214" s="33"/>
      <c r="R214" s="33"/>
      <c r="S214" s="33"/>
      <c r="T214" s="33"/>
      <c r="U214" s="33"/>
      <c r="X214" s="256"/>
      <c r="Y214" s="256"/>
      <c r="Z214" s="256"/>
      <c r="AA214" s="249"/>
      <c r="AB214" s="250"/>
    </row>
    <row r="215" spans="2:35" ht="17.25" customHeight="1" x14ac:dyDescent="0.2">
      <c r="B215" s="517"/>
      <c r="C215" s="518"/>
      <c r="D215" s="518"/>
      <c r="E215" s="518"/>
      <c r="F215" s="518"/>
      <c r="G215" s="518"/>
      <c r="H215" s="518"/>
      <c r="I215" s="518"/>
      <c r="J215" s="94"/>
      <c r="K215" s="95"/>
      <c r="L215" s="95"/>
      <c r="M215" s="95"/>
      <c r="N215" s="95"/>
      <c r="O215" s="33"/>
      <c r="P215" s="33"/>
      <c r="Q215" s="33"/>
      <c r="R215" s="33"/>
      <c r="S215" s="33"/>
      <c r="T215" s="33"/>
      <c r="U215" s="33"/>
      <c r="X215" s="256"/>
      <c r="Y215" s="256"/>
      <c r="Z215" s="256"/>
      <c r="AA215" s="249"/>
      <c r="AB215" s="250"/>
    </row>
    <row r="216" spans="2:35" ht="12.75" customHeight="1" x14ac:dyDescent="0.2">
      <c r="B216" s="519"/>
      <c r="C216" s="520"/>
      <c r="D216" s="520"/>
      <c r="E216" s="520"/>
      <c r="F216" s="520"/>
      <c r="G216" s="520"/>
      <c r="H216" s="520"/>
      <c r="I216" s="520"/>
      <c r="J216" s="94"/>
      <c r="K216" s="95"/>
      <c r="L216" s="95"/>
      <c r="M216" s="95"/>
      <c r="N216" s="95"/>
      <c r="X216" s="256"/>
      <c r="Y216" s="256"/>
      <c r="Z216" s="256"/>
      <c r="AA216" s="249"/>
      <c r="AB216" s="250"/>
    </row>
    <row r="217" spans="2:35" ht="12.75" customHeight="1" x14ac:dyDescent="0.2">
      <c r="B217" s="519"/>
      <c r="C217" s="520"/>
      <c r="D217" s="520"/>
      <c r="E217" s="520"/>
      <c r="F217" s="520"/>
      <c r="G217" s="520"/>
      <c r="H217" s="520"/>
      <c r="I217" s="520"/>
      <c r="J217" s="94"/>
      <c r="K217" s="95"/>
      <c r="L217" s="95"/>
      <c r="M217" s="95"/>
      <c r="N217" s="95"/>
      <c r="X217" s="256"/>
      <c r="Y217" s="256"/>
      <c r="Z217" s="256"/>
      <c r="AA217" s="249"/>
      <c r="AB217" s="250"/>
    </row>
    <row r="218" spans="2:35" ht="12.75" customHeight="1" x14ac:dyDescent="0.2">
      <c r="B218" s="519"/>
      <c r="C218" s="520"/>
      <c r="D218" s="520"/>
      <c r="E218" s="520"/>
      <c r="F218" s="520"/>
      <c r="G218" s="520"/>
      <c r="H218" s="520"/>
      <c r="I218" s="520"/>
      <c r="J218" s="94"/>
      <c r="K218" s="95"/>
      <c r="L218" s="95"/>
      <c r="M218" s="95"/>
      <c r="N218" s="95"/>
      <c r="X218" s="256"/>
      <c r="Y218" s="256"/>
      <c r="Z218" s="256"/>
      <c r="AA218" s="249"/>
      <c r="AB218" s="250"/>
    </row>
    <row r="219" spans="2:35" ht="12.75" customHeight="1" x14ac:dyDescent="0.2">
      <c r="B219" s="519"/>
      <c r="C219" s="520"/>
      <c r="D219" s="520"/>
      <c r="E219" s="520"/>
      <c r="F219" s="520"/>
      <c r="G219" s="520"/>
      <c r="H219" s="520"/>
      <c r="I219" s="520"/>
      <c r="J219" s="94"/>
      <c r="K219" s="95"/>
      <c r="L219" s="95"/>
      <c r="M219" s="95"/>
      <c r="N219" s="95"/>
      <c r="X219" s="256"/>
      <c r="Y219" s="256"/>
      <c r="Z219" s="256"/>
      <c r="AA219" s="249"/>
      <c r="AB219" s="250"/>
    </row>
    <row r="220" spans="2:35" ht="12.75" customHeight="1" x14ac:dyDescent="0.2">
      <c r="B220" s="519"/>
      <c r="C220" s="520"/>
      <c r="D220" s="520"/>
      <c r="E220" s="520"/>
      <c r="F220" s="520"/>
      <c r="G220" s="520"/>
      <c r="H220" s="520"/>
      <c r="I220" s="520"/>
      <c r="J220" s="94"/>
      <c r="K220" s="95"/>
      <c r="L220" s="95"/>
      <c r="M220" s="95"/>
      <c r="N220" s="95"/>
      <c r="X220" s="256"/>
      <c r="Y220" s="256"/>
      <c r="Z220" s="256"/>
      <c r="AA220" s="249"/>
      <c r="AB220" s="250"/>
    </row>
    <row r="221" spans="2:35" ht="12.75" customHeight="1" x14ac:dyDescent="0.2">
      <c r="B221" s="519"/>
      <c r="C221" s="520"/>
      <c r="D221" s="520"/>
      <c r="E221" s="520"/>
      <c r="F221" s="520"/>
      <c r="G221" s="520"/>
      <c r="H221" s="520"/>
      <c r="I221" s="520"/>
      <c r="J221" s="89"/>
      <c r="K221" s="90"/>
      <c r="L221" s="90"/>
      <c r="M221" s="90"/>
      <c r="N221" s="90"/>
      <c r="X221" s="256"/>
      <c r="Y221" s="256"/>
      <c r="Z221" s="256"/>
      <c r="AA221" s="249"/>
      <c r="AB221" s="250"/>
    </row>
    <row r="222" spans="2:35" ht="12.75" customHeight="1" x14ac:dyDescent="0.2">
      <c r="B222" s="519"/>
      <c r="C222" s="520"/>
      <c r="D222" s="520"/>
      <c r="E222" s="520"/>
      <c r="F222" s="520"/>
      <c r="G222" s="520"/>
      <c r="H222" s="520"/>
      <c r="I222" s="520"/>
      <c r="J222" s="89"/>
      <c r="K222" s="90"/>
      <c r="L222" s="90"/>
      <c r="M222" s="90"/>
      <c r="N222" s="90"/>
      <c r="X222" s="256"/>
      <c r="Y222" s="256"/>
      <c r="Z222" s="256"/>
      <c r="AA222" s="249"/>
      <c r="AB222" s="250"/>
    </row>
    <row r="223" spans="2:35" ht="12.75" customHeight="1" x14ac:dyDescent="0.2">
      <c r="B223" s="519"/>
      <c r="C223" s="520"/>
      <c r="D223" s="520"/>
      <c r="E223" s="520"/>
      <c r="F223" s="520"/>
      <c r="G223" s="520"/>
      <c r="H223" s="520"/>
      <c r="I223" s="520"/>
      <c r="J223" s="89"/>
      <c r="K223" s="90"/>
      <c r="L223" s="90"/>
      <c r="M223" s="90"/>
      <c r="N223" s="90"/>
      <c r="X223" s="256"/>
      <c r="Y223" s="256"/>
      <c r="Z223" s="256"/>
      <c r="AA223" s="249"/>
      <c r="AB223" s="250"/>
    </row>
    <row r="224" spans="2:35" ht="15" customHeight="1" x14ac:dyDescent="0.2">
      <c r="B224" s="521"/>
      <c r="C224" s="522"/>
      <c r="D224" s="522"/>
      <c r="E224" s="522"/>
      <c r="F224" s="522"/>
      <c r="G224" s="522"/>
      <c r="H224" s="522"/>
      <c r="I224" s="522"/>
      <c r="J224" s="89"/>
      <c r="K224" s="90"/>
      <c r="L224" s="90"/>
      <c r="M224" s="90"/>
      <c r="N224" s="90"/>
      <c r="X224" s="256"/>
      <c r="Y224" s="256"/>
      <c r="Z224" s="256"/>
      <c r="AA224" s="249"/>
      <c r="AB224" s="250"/>
    </row>
    <row r="225" spans="2:46" x14ac:dyDescent="0.2">
      <c r="P225" s="44"/>
      <c r="X225" s="256"/>
      <c r="Y225" s="256"/>
      <c r="Z225" s="256"/>
      <c r="AA225" s="249"/>
      <c r="AB225" s="250"/>
    </row>
    <row r="226" spans="2:46" ht="15" customHeight="1" x14ac:dyDescent="0.2">
      <c r="B226" s="29" t="s">
        <v>280</v>
      </c>
      <c r="M226" s="29"/>
      <c r="P226" s="29" t="s">
        <v>136</v>
      </c>
      <c r="X226" s="256"/>
      <c r="Y226" s="256"/>
      <c r="Z226" s="256"/>
      <c r="AA226" s="249"/>
      <c r="AB226" s="250"/>
    </row>
    <row r="227" spans="2:46" ht="19.5" customHeight="1" x14ac:dyDescent="0.2">
      <c r="B227" s="352" t="s">
        <v>138</v>
      </c>
      <c r="C227" s="352"/>
      <c r="D227" s="352"/>
      <c r="E227" s="352"/>
      <c r="F227" s="352"/>
      <c r="G227" s="352"/>
      <c r="H227" s="352"/>
      <c r="I227" s="352"/>
      <c r="P227" s="354" t="s">
        <v>137</v>
      </c>
      <c r="Q227" s="355"/>
      <c r="R227" s="355"/>
      <c r="S227" s="355"/>
      <c r="T227" s="355"/>
      <c r="U227" s="355"/>
      <c r="V227" s="355"/>
      <c r="W227" s="356"/>
      <c r="X227" s="256"/>
      <c r="Y227" s="256"/>
      <c r="Z227" s="256"/>
      <c r="AA227" s="249"/>
      <c r="AB227" s="250"/>
    </row>
    <row r="228" spans="2:46" ht="19.5" customHeight="1" x14ac:dyDescent="0.2">
      <c r="B228" s="353"/>
      <c r="C228" s="353"/>
      <c r="D228" s="353"/>
      <c r="E228" s="353"/>
      <c r="F228" s="353"/>
      <c r="G228" s="353"/>
      <c r="H228" s="353"/>
      <c r="I228" s="353"/>
      <c r="O228" s="51"/>
      <c r="P228" s="357"/>
      <c r="Q228" s="358"/>
      <c r="R228" s="358"/>
      <c r="S228" s="358"/>
      <c r="T228" s="358"/>
      <c r="U228" s="358"/>
      <c r="V228" s="358"/>
      <c r="W228" s="359"/>
      <c r="X228" s="256"/>
      <c r="Y228" s="256"/>
      <c r="Z228" s="256"/>
      <c r="AA228" s="249"/>
      <c r="AB228" s="250"/>
    </row>
    <row r="229" spans="2:46" ht="19.5" customHeight="1" x14ac:dyDescent="0.2">
      <c r="B229" s="353"/>
      <c r="C229" s="353"/>
      <c r="D229" s="353"/>
      <c r="E229" s="353"/>
      <c r="F229" s="353"/>
      <c r="G229" s="353"/>
      <c r="H229" s="353"/>
      <c r="I229" s="353"/>
      <c r="P229" s="357"/>
      <c r="Q229" s="358"/>
      <c r="R229" s="358"/>
      <c r="S229" s="358"/>
      <c r="T229" s="358"/>
      <c r="U229" s="358"/>
      <c r="V229" s="358"/>
      <c r="W229" s="359"/>
      <c r="X229" s="256"/>
      <c r="Y229" s="256"/>
      <c r="Z229" s="256"/>
      <c r="AA229" s="249"/>
      <c r="AB229" s="250"/>
    </row>
    <row r="230" spans="2:46" ht="19.5" customHeight="1" x14ac:dyDescent="0.2">
      <c r="B230" s="349"/>
      <c r="C230" s="350"/>
      <c r="D230" s="350"/>
      <c r="E230" s="350"/>
      <c r="F230" s="350"/>
      <c r="G230" s="350"/>
      <c r="H230" s="350"/>
      <c r="I230" s="351"/>
      <c r="P230" s="357"/>
      <c r="Q230" s="358"/>
      <c r="R230" s="358"/>
      <c r="S230" s="358"/>
      <c r="T230" s="358"/>
      <c r="U230" s="358"/>
      <c r="V230" s="358"/>
      <c r="W230" s="359"/>
      <c r="X230" s="256"/>
      <c r="Y230" s="256"/>
      <c r="Z230" s="256"/>
      <c r="AA230" s="249"/>
      <c r="AB230" s="250"/>
    </row>
    <row r="231" spans="2:46" ht="19.5" customHeight="1" x14ac:dyDescent="0.2">
      <c r="B231" s="29"/>
      <c r="P231" s="37"/>
      <c r="Q231" s="37"/>
      <c r="R231" s="37"/>
      <c r="S231" s="37"/>
      <c r="T231" s="37"/>
      <c r="U231" s="37"/>
      <c r="X231" s="256"/>
      <c r="Y231" s="256"/>
      <c r="Z231" s="256"/>
      <c r="AA231" s="249"/>
      <c r="AB231" s="250"/>
    </row>
    <row r="232" spans="2:46" x14ac:dyDescent="0.2">
      <c r="P232" s="44"/>
      <c r="X232" s="256"/>
      <c r="Y232" s="256"/>
      <c r="Z232" s="256"/>
      <c r="AA232" s="249"/>
      <c r="AB232" s="250"/>
    </row>
    <row r="233" spans="2:46" ht="19.5" customHeight="1" x14ac:dyDescent="0.2">
      <c r="B233" s="29"/>
      <c r="H233" s="29"/>
      <c r="R233" s="34"/>
      <c r="U233" s="75"/>
      <c r="X233" s="256"/>
      <c r="Y233" s="256"/>
      <c r="Z233" s="256"/>
      <c r="AA233" s="249"/>
      <c r="AB233" s="250"/>
    </row>
    <row r="234" spans="2:46" ht="19.5" customHeight="1" x14ac:dyDescent="0.2">
      <c r="B234" s="29"/>
      <c r="H234" s="29"/>
      <c r="P234" s="412" t="s">
        <v>244</v>
      </c>
      <c r="Q234" s="413"/>
      <c r="R234" s="413"/>
      <c r="S234" s="413"/>
      <c r="T234" s="413"/>
      <c r="U234" s="413"/>
      <c r="V234" s="413"/>
      <c r="W234" s="414"/>
      <c r="X234" s="72"/>
      <c r="Y234" s="72"/>
      <c r="Z234" s="72"/>
    </row>
    <row r="235" spans="2:46" ht="21" customHeight="1" x14ac:dyDescent="0.2">
      <c r="M235" s="44"/>
      <c r="P235" s="415"/>
      <c r="Q235" s="416"/>
      <c r="R235" s="416"/>
      <c r="S235" s="416"/>
      <c r="T235" s="416"/>
      <c r="U235" s="416"/>
      <c r="V235" s="416"/>
      <c r="W235" s="417"/>
      <c r="X235" s="29"/>
      <c r="Y235" s="29"/>
      <c r="Z235" s="29"/>
      <c r="AJ235" s="55"/>
      <c r="AK235" s="55"/>
      <c r="AL235" s="55"/>
      <c r="AM235" s="55"/>
      <c r="AN235" s="55"/>
      <c r="AO235" s="55"/>
      <c r="AP235" s="55"/>
      <c r="AQ235" s="55"/>
      <c r="AR235" s="55"/>
      <c r="AS235" s="55"/>
      <c r="AT235" s="54"/>
    </row>
    <row r="236" spans="2:46" ht="51" customHeight="1" x14ac:dyDescent="0.2">
      <c r="B236" s="667" t="s">
        <v>429</v>
      </c>
      <c r="C236" s="668"/>
      <c r="D236" s="668"/>
      <c r="E236" s="668"/>
      <c r="F236" s="668"/>
      <c r="G236" s="668"/>
      <c r="H236" s="668"/>
      <c r="I236" s="669"/>
      <c r="P236" s="411" t="str">
        <f>"Leverantören intygar att avropssvaret är giltigt minst den tid som avropande organisation angett ovan. "&amp;CHAR(10)&amp;"("&amp;TEXT(D34,"ÅÅÅÅ-MM-DD")&amp;")"</f>
        <v>Leverantören intygar att avropssvaret är giltigt minst den tid som avropande organisation angett ovan. 
(1900-01-00)</v>
      </c>
      <c r="Q236" s="411"/>
      <c r="R236" s="411"/>
      <c r="S236" s="411"/>
      <c r="T236" s="411"/>
      <c r="U236" s="411"/>
      <c r="V236" s="411"/>
      <c r="W236" s="411"/>
      <c r="X236" s="29"/>
      <c r="Y236" s="29"/>
      <c r="Z236" s="29"/>
      <c r="AJ236" s="55"/>
      <c r="AK236" s="55"/>
      <c r="AL236" s="55"/>
      <c r="AM236" s="55"/>
      <c r="AN236" s="55"/>
      <c r="AO236" s="55"/>
      <c r="AP236" s="55"/>
      <c r="AQ236" s="55"/>
      <c r="AR236" s="55"/>
      <c r="AS236" s="55"/>
      <c r="AT236" s="54"/>
    </row>
    <row r="237" spans="2:46" ht="21" customHeight="1" x14ac:dyDescent="0.2">
      <c r="B237" s="76"/>
      <c r="P237" s="354" t="s">
        <v>38</v>
      </c>
      <c r="Q237" s="355"/>
      <c r="R237" s="355"/>
      <c r="S237" s="355"/>
      <c r="T237" s="355"/>
      <c r="U237" s="355"/>
      <c r="V237" s="355"/>
      <c r="W237" s="373"/>
      <c r="X237" s="29"/>
      <c r="Y237" s="29"/>
      <c r="Z237" s="29"/>
      <c r="AJ237" s="55"/>
      <c r="AK237" s="55"/>
      <c r="AL237" s="55"/>
      <c r="AM237" s="55"/>
      <c r="AN237" s="55"/>
      <c r="AO237" s="55"/>
      <c r="AP237" s="55"/>
      <c r="AQ237" s="55"/>
      <c r="AR237" s="55"/>
      <c r="AS237" s="55"/>
      <c r="AT237" s="54"/>
    </row>
    <row r="238" spans="2:46" ht="21.75" customHeight="1" x14ac:dyDescent="0.2">
      <c r="B238" s="32"/>
      <c r="C238" s="32"/>
      <c r="D238" s="32"/>
      <c r="E238" s="32"/>
      <c r="F238" s="32"/>
      <c r="G238" s="32"/>
      <c r="H238" s="32"/>
      <c r="I238" s="32"/>
      <c r="J238" s="32"/>
      <c r="K238" s="32"/>
      <c r="L238" s="32"/>
      <c r="M238" s="32"/>
      <c r="P238" s="357"/>
      <c r="Q238" s="358"/>
      <c r="R238" s="358"/>
      <c r="S238" s="358"/>
      <c r="T238" s="358"/>
      <c r="U238" s="358"/>
      <c r="V238" s="358"/>
      <c r="W238" s="359"/>
      <c r="X238" s="38"/>
      <c r="Y238" s="38"/>
      <c r="Z238" s="38"/>
      <c r="AA238" s="241" t="b">
        <f>IF(P238=0,TRUE,FALSE)</f>
        <v>1</v>
      </c>
      <c r="AH238" s="243" t="b">
        <f>OR(AA238:AG238)</f>
        <v>1</v>
      </c>
      <c r="AJ238" s="56"/>
      <c r="AK238" s="54"/>
      <c r="AL238" s="54"/>
      <c r="AM238" s="54"/>
      <c r="AN238" s="54"/>
      <c r="AO238" s="54"/>
      <c r="AP238" s="54"/>
      <c r="AQ238" s="54"/>
      <c r="AR238" s="54"/>
      <c r="AS238" s="54"/>
      <c r="AT238" s="54"/>
    </row>
    <row r="239" spans="2:46" ht="7.5" customHeight="1" x14ac:dyDescent="0.2">
      <c r="B239" s="32"/>
      <c r="C239" s="32"/>
      <c r="D239" s="32"/>
      <c r="E239" s="32"/>
      <c r="F239" s="32"/>
      <c r="G239" s="32"/>
      <c r="H239" s="32"/>
      <c r="I239" s="32"/>
      <c r="J239" s="32"/>
      <c r="K239" s="32"/>
      <c r="L239" s="32"/>
      <c r="M239" s="32"/>
      <c r="P239" s="39"/>
      <c r="Q239" s="39"/>
      <c r="R239" s="39"/>
      <c r="S239" s="39"/>
      <c r="T239" s="39"/>
      <c r="X239" s="40"/>
      <c r="Y239" s="40"/>
      <c r="Z239" s="40"/>
      <c r="AB239" s="251"/>
      <c r="AC239" s="251"/>
      <c r="AD239" s="251"/>
      <c r="AE239" s="251"/>
      <c r="AF239" s="251"/>
      <c r="AG239" s="251"/>
      <c r="AH239" s="252"/>
      <c r="AJ239" s="56"/>
      <c r="AK239" s="54"/>
      <c r="AL239" s="54"/>
      <c r="AM239" s="54"/>
      <c r="AN239" s="54"/>
      <c r="AO239" s="54"/>
      <c r="AP239" s="54"/>
      <c r="AQ239" s="54"/>
      <c r="AR239" s="54"/>
      <c r="AS239" s="54"/>
      <c r="AT239" s="54"/>
    </row>
    <row r="240" spans="2:46" ht="18" customHeight="1" x14ac:dyDescent="0.2">
      <c r="B240" s="32"/>
      <c r="C240" s="32"/>
      <c r="D240" s="32"/>
      <c r="E240" s="32"/>
      <c r="F240" s="32"/>
      <c r="G240" s="32"/>
      <c r="H240" s="32"/>
      <c r="I240" s="32"/>
      <c r="J240" s="32"/>
      <c r="K240" s="32"/>
      <c r="L240" s="32"/>
      <c r="M240" s="32"/>
      <c r="P240" s="408" t="s">
        <v>39</v>
      </c>
      <c r="Q240" s="409"/>
      <c r="R240" s="409"/>
      <c r="S240" s="409"/>
      <c r="T240" s="409"/>
      <c r="U240" s="409"/>
      <c r="V240" s="409"/>
      <c r="W240" s="410"/>
      <c r="X240" s="39"/>
      <c r="Y240" s="39"/>
      <c r="Z240" s="39"/>
      <c r="AB240" s="253"/>
      <c r="AC240" s="253"/>
      <c r="AD240" s="253"/>
      <c r="AE240" s="253"/>
      <c r="AF240" s="253"/>
      <c r="AG240" s="253"/>
      <c r="AH240" s="254"/>
      <c r="AJ240" s="56"/>
      <c r="AK240" s="54"/>
      <c r="AL240" s="54"/>
      <c r="AM240" s="54"/>
      <c r="AN240" s="54"/>
      <c r="AO240" s="54"/>
      <c r="AP240" s="54"/>
      <c r="AQ240" s="54"/>
      <c r="AR240" s="54"/>
      <c r="AS240" s="54"/>
      <c r="AT240" s="54"/>
    </row>
    <row r="241" spans="2:46" ht="14.25" customHeight="1" x14ac:dyDescent="0.2">
      <c r="B241" s="45"/>
      <c r="C241" s="45"/>
      <c r="D241" s="45"/>
      <c r="P241" s="402"/>
      <c r="Q241" s="403"/>
      <c r="R241" s="403"/>
      <c r="S241" s="403"/>
      <c r="T241" s="403"/>
      <c r="U241" s="403"/>
      <c r="V241" s="403"/>
      <c r="W241" s="404"/>
      <c r="X241" s="38"/>
      <c r="Y241" s="38"/>
      <c r="Z241" s="38"/>
      <c r="AA241" s="241" t="b">
        <f>IF(P241=0,TRUE,FALSE)</f>
        <v>1</v>
      </c>
      <c r="AH241" s="243" t="b">
        <f>OR(AA241:AG241)</f>
        <v>1</v>
      </c>
      <c r="AJ241" s="56"/>
      <c r="AK241" s="54"/>
      <c r="AL241" s="54"/>
      <c r="AM241" s="54"/>
      <c r="AN241" s="54"/>
      <c r="AO241" s="54"/>
      <c r="AP241" s="54"/>
      <c r="AQ241" s="54"/>
      <c r="AR241" s="54"/>
      <c r="AS241" s="54"/>
      <c r="AT241" s="54"/>
    </row>
    <row r="242" spans="2:46" ht="26.25" customHeight="1" x14ac:dyDescent="0.2">
      <c r="B242" s="45"/>
      <c r="C242" s="45"/>
      <c r="D242" s="45"/>
      <c r="F242" s="44"/>
      <c r="P242" s="405"/>
      <c r="Q242" s="406"/>
      <c r="R242" s="406"/>
      <c r="S242" s="406"/>
      <c r="T242" s="406"/>
      <c r="U242" s="406"/>
      <c r="V242" s="406"/>
      <c r="W242" s="407"/>
      <c r="X242" s="40"/>
      <c r="Y242" s="40"/>
      <c r="Z242" s="40"/>
      <c r="AJ242" s="56"/>
      <c r="AK242" s="54"/>
      <c r="AL242" s="54"/>
      <c r="AM242" s="54"/>
      <c r="AN242" s="54"/>
      <c r="AO242" s="54"/>
      <c r="AP242" s="54"/>
      <c r="AQ242" s="54"/>
      <c r="AR242" s="54"/>
      <c r="AS242" s="54"/>
      <c r="AT242" s="54"/>
    </row>
    <row r="243" spans="2:46" ht="42.75" customHeight="1" x14ac:dyDescent="0.2">
      <c r="F243" s="44"/>
      <c r="R243" s="40"/>
      <c r="X243" s="40"/>
      <c r="Y243" s="40"/>
      <c r="Z243" s="40"/>
      <c r="AJ243" s="56"/>
      <c r="AK243" s="54"/>
      <c r="AL243" s="54"/>
      <c r="AM243" s="54"/>
      <c r="AN243" s="54"/>
      <c r="AO243" s="54"/>
      <c r="AP243" s="54"/>
      <c r="AQ243" s="54"/>
      <c r="AR243" s="54"/>
      <c r="AS243" s="54"/>
      <c r="AT243" s="54"/>
    </row>
    <row r="244" spans="2:46" ht="31.5" customHeight="1" x14ac:dyDescent="0.2">
      <c r="T244" s="401" t="str">
        <f>IF(LarmStatus,"Minst ett av de obligatoriska kraven är inte ifyllda. Fel hittat på rad: "&amp;MATCH(TRUE,$AH:$AH,0),"")</f>
        <v>Minst ett av de obligatoriska kraven är inte ifyllda. Fel hittat på rad: 9</v>
      </c>
      <c r="U244" s="401"/>
      <c r="V244" s="401"/>
      <c r="W244" s="401"/>
      <c r="X244" s="44"/>
      <c r="AJ244" s="54"/>
      <c r="AK244" s="54"/>
      <c r="AL244" s="54"/>
      <c r="AM244" s="54"/>
      <c r="AN244" s="54"/>
      <c r="AO244" s="54"/>
      <c r="AP244" s="54"/>
      <c r="AQ244" s="54"/>
      <c r="AR244" s="54"/>
      <c r="AS244" s="54"/>
      <c r="AT244" s="54"/>
    </row>
    <row r="245" spans="2:46" ht="7.5" customHeight="1" x14ac:dyDescent="0.2">
      <c r="AJ245" s="54"/>
      <c r="AK245" s="54"/>
      <c r="AL245" s="54"/>
      <c r="AM245" s="54"/>
      <c r="AN245" s="54"/>
      <c r="AO245" s="54"/>
      <c r="AP245" s="54"/>
      <c r="AQ245" s="54"/>
      <c r="AR245" s="54"/>
      <c r="AS245" s="54"/>
      <c r="AT245" s="54"/>
    </row>
    <row r="246" spans="2:46" ht="7.5" customHeight="1" x14ac:dyDescent="0.2">
      <c r="AJ246" s="54"/>
      <c r="AK246" s="54"/>
      <c r="AL246" s="54"/>
      <c r="AM246" s="54"/>
      <c r="AN246" s="54"/>
      <c r="AO246" s="54"/>
      <c r="AP246" s="54"/>
      <c r="AQ246" s="54"/>
      <c r="AR246" s="54"/>
      <c r="AS246" s="54"/>
      <c r="AT246" s="54"/>
    </row>
    <row r="247" spans="2:46" ht="20.25" customHeight="1" x14ac:dyDescent="0.2">
      <c r="AJ247" s="54"/>
      <c r="AK247" s="54"/>
      <c r="AL247" s="54"/>
      <c r="AM247" s="54"/>
      <c r="AN247" s="54"/>
      <c r="AO247" s="54"/>
      <c r="AP247" s="54"/>
      <c r="AQ247" s="54"/>
      <c r="AR247" s="54"/>
      <c r="AS247" s="54"/>
      <c r="AT247" s="54"/>
    </row>
    <row r="248" spans="2:46" ht="17.25" customHeight="1" x14ac:dyDescent="0.2">
      <c r="AJ248" s="54"/>
      <c r="AK248" s="54"/>
      <c r="AL248" s="54"/>
      <c r="AM248" s="54"/>
      <c r="AN248" s="54"/>
      <c r="AO248" s="54"/>
      <c r="AP248" s="54"/>
      <c r="AQ248" s="54"/>
      <c r="AR248" s="54"/>
      <c r="AS248" s="54"/>
      <c r="AT248" s="54"/>
    </row>
    <row r="249" spans="2:46" ht="17.25" customHeight="1" x14ac:dyDescent="0.2">
      <c r="AJ249" s="54"/>
      <c r="AK249" s="54"/>
      <c r="AL249" s="54"/>
      <c r="AM249" s="54"/>
      <c r="AN249" s="54"/>
      <c r="AO249" s="54"/>
      <c r="AP249" s="54"/>
      <c r="AQ249" s="54"/>
      <c r="AR249" s="54"/>
      <c r="AS249" s="54"/>
      <c r="AT249" s="54"/>
    </row>
    <row r="250" spans="2:46" ht="17.25" customHeight="1" x14ac:dyDescent="0.2">
      <c r="AJ250" s="54"/>
      <c r="AK250" s="54"/>
      <c r="AL250" s="54"/>
      <c r="AM250" s="54"/>
      <c r="AN250" s="54"/>
      <c r="AO250" s="54"/>
      <c r="AP250" s="54"/>
      <c r="AQ250" s="54"/>
      <c r="AR250" s="54"/>
      <c r="AS250" s="54"/>
      <c r="AT250" s="54"/>
    </row>
    <row r="251" spans="2:46" ht="17.25" customHeight="1" x14ac:dyDescent="0.2">
      <c r="AJ251" s="54"/>
      <c r="AK251" s="54"/>
      <c r="AL251" s="54"/>
      <c r="AM251" s="54"/>
      <c r="AN251" s="54"/>
      <c r="AO251" s="54"/>
      <c r="AP251" s="54"/>
      <c r="AQ251" s="54"/>
      <c r="AR251" s="54"/>
      <c r="AS251" s="54"/>
      <c r="AT251" s="54"/>
    </row>
    <row r="252" spans="2:46" ht="17.25" customHeight="1" x14ac:dyDescent="0.2">
      <c r="AJ252" s="54"/>
      <c r="AK252" s="54"/>
      <c r="AL252" s="54"/>
      <c r="AM252" s="54"/>
      <c r="AN252" s="54"/>
      <c r="AO252" s="54"/>
      <c r="AP252" s="54"/>
      <c r="AQ252" s="54"/>
      <c r="AR252" s="54"/>
      <c r="AS252" s="54"/>
      <c r="AT252" s="54"/>
    </row>
    <row r="253" spans="2:46" ht="17.25" customHeight="1" x14ac:dyDescent="0.2">
      <c r="AJ253" s="54"/>
      <c r="AK253" s="54"/>
      <c r="AL253" s="54"/>
      <c r="AM253" s="54"/>
      <c r="AN253" s="54"/>
      <c r="AO253" s="54"/>
      <c r="AP253" s="54"/>
      <c r="AQ253" s="54"/>
      <c r="AR253" s="54"/>
      <c r="AS253" s="54"/>
      <c r="AT253" s="54"/>
    </row>
    <row r="254" spans="2:46" ht="17.25" customHeight="1" x14ac:dyDescent="0.2">
      <c r="AJ254" s="54"/>
      <c r="AK254" s="54"/>
      <c r="AL254" s="54"/>
      <c r="AM254" s="54"/>
      <c r="AN254" s="54"/>
      <c r="AO254" s="54"/>
      <c r="AP254" s="54"/>
      <c r="AQ254" s="54"/>
      <c r="AR254" s="54"/>
      <c r="AS254" s="54"/>
      <c r="AT254" s="54"/>
    </row>
  </sheetData>
  <sheetProtection algorithmName="SHA-512" hashValue="zWf5RbXnsMJu2oIeoTNEpEyczBZdcP/IBcBx/4MH8DO7UY/VGCUxoo965bPgtvEozuLslb+SPmiJNjS88LZnEQ==" saltValue="9hJITfxBTDCxW0OH82BE3A==" spinCount="100000" sheet="1" selectLockedCells="1"/>
  <dataConsolidate/>
  <mergeCells count="528">
    <mergeCell ref="P238:W238"/>
    <mergeCell ref="P240:W240"/>
    <mergeCell ref="P241:W242"/>
    <mergeCell ref="T244:W244"/>
    <mergeCell ref="B230:I230"/>
    <mergeCell ref="P230:W230"/>
    <mergeCell ref="P234:W235"/>
    <mergeCell ref="B236:I236"/>
    <mergeCell ref="P236:W236"/>
    <mergeCell ref="P237:W237"/>
    <mergeCell ref="B228:I228"/>
    <mergeCell ref="P228:W228"/>
    <mergeCell ref="B229:I229"/>
    <mergeCell ref="P229:W229"/>
    <mergeCell ref="B205:I205"/>
    <mergeCell ref="B208:I208"/>
    <mergeCell ref="B209:I211"/>
    <mergeCell ref="B213:F213"/>
    <mergeCell ref="B214:I214"/>
    <mergeCell ref="B215:I224"/>
    <mergeCell ref="B227:I227"/>
    <mergeCell ref="P227:W227"/>
    <mergeCell ref="B178:I178"/>
    <mergeCell ref="P178:S178"/>
    <mergeCell ref="B179:I179"/>
    <mergeCell ref="B180:I180"/>
    <mergeCell ref="B181:I181"/>
    <mergeCell ref="B184:I184"/>
    <mergeCell ref="P184:S184"/>
    <mergeCell ref="B185:I185"/>
    <mergeCell ref="B186:I186"/>
    <mergeCell ref="B198:I198"/>
    <mergeCell ref="B199:I199"/>
    <mergeCell ref="B202:I202"/>
    <mergeCell ref="P202:S202"/>
    <mergeCell ref="B203:I203"/>
    <mergeCell ref="B204:I204"/>
    <mergeCell ref="B187:I187"/>
    <mergeCell ref="B194:I194"/>
    <mergeCell ref="P194:S194"/>
    <mergeCell ref="B195:I195"/>
    <mergeCell ref="B196:I196"/>
    <mergeCell ref="B197:I197"/>
    <mergeCell ref="B190:I190"/>
    <mergeCell ref="P190:S190"/>
    <mergeCell ref="B191:I191"/>
    <mergeCell ref="U172:V172"/>
    <mergeCell ref="B175:F175"/>
    <mergeCell ref="B176:I176"/>
    <mergeCell ref="B165:N165"/>
    <mergeCell ref="S165:T165"/>
    <mergeCell ref="U165:V165"/>
    <mergeCell ref="B166:N172"/>
    <mergeCell ref="U166:V166"/>
    <mergeCell ref="S167:T167"/>
    <mergeCell ref="U167:V167"/>
    <mergeCell ref="S168:T168"/>
    <mergeCell ref="U168:V168"/>
    <mergeCell ref="B159:C159"/>
    <mergeCell ref="D159:G159"/>
    <mergeCell ref="Q159:S159"/>
    <mergeCell ref="T159:X159"/>
    <mergeCell ref="M161:N161"/>
    <mergeCell ref="R169:T170"/>
    <mergeCell ref="S171:T171"/>
    <mergeCell ref="U171:V171"/>
    <mergeCell ref="H159:N159"/>
    <mergeCell ref="B158:C158"/>
    <mergeCell ref="D158:G158"/>
    <mergeCell ref="Q158:S158"/>
    <mergeCell ref="T158:X158"/>
    <mergeCell ref="B157:C157"/>
    <mergeCell ref="D157:G157"/>
    <mergeCell ref="Q157:S157"/>
    <mergeCell ref="T157:X157"/>
    <mergeCell ref="H157:N157"/>
    <mergeCell ref="H158:N158"/>
    <mergeCell ref="B156:C156"/>
    <mergeCell ref="D156:G156"/>
    <mergeCell ref="Q156:S156"/>
    <mergeCell ref="T156:X156"/>
    <mergeCell ref="B155:C155"/>
    <mergeCell ref="D155:G155"/>
    <mergeCell ref="Q155:S155"/>
    <mergeCell ref="T155:X155"/>
    <mergeCell ref="H155:N155"/>
    <mergeCell ref="H156:N156"/>
    <mergeCell ref="B154:C154"/>
    <mergeCell ref="D154:G154"/>
    <mergeCell ref="Q154:S154"/>
    <mergeCell ref="T154:X154"/>
    <mergeCell ref="B153:C153"/>
    <mergeCell ref="D153:G153"/>
    <mergeCell ref="Q153:S153"/>
    <mergeCell ref="T153:X153"/>
    <mergeCell ref="H153:N153"/>
    <mergeCell ref="H154:N154"/>
    <mergeCell ref="B152:C152"/>
    <mergeCell ref="D152:G152"/>
    <mergeCell ref="Q152:S152"/>
    <mergeCell ref="T152:X152"/>
    <mergeCell ref="B151:C151"/>
    <mergeCell ref="D151:G151"/>
    <mergeCell ref="Q151:S151"/>
    <mergeCell ref="T151:X151"/>
    <mergeCell ref="H151:N151"/>
    <mergeCell ref="H152:N152"/>
    <mergeCell ref="B150:C150"/>
    <mergeCell ref="D150:G150"/>
    <mergeCell ref="Q150:S150"/>
    <mergeCell ref="T150:X150"/>
    <mergeCell ref="B148:C148"/>
    <mergeCell ref="D148:G148"/>
    <mergeCell ref="Q148:X148"/>
    <mergeCell ref="B149:C149"/>
    <mergeCell ref="D149:G149"/>
    <mergeCell ref="Q149:S149"/>
    <mergeCell ref="H148:N148"/>
    <mergeCell ref="H149:N149"/>
    <mergeCell ref="H150:N150"/>
    <mergeCell ref="B146:C146"/>
    <mergeCell ref="D146:G146"/>
    <mergeCell ref="Q146:X146"/>
    <mergeCell ref="B147:C147"/>
    <mergeCell ref="D147:G147"/>
    <mergeCell ref="Q147:X147"/>
    <mergeCell ref="H146:N146"/>
    <mergeCell ref="H147:N147"/>
    <mergeCell ref="T149:X149"/>
    <mergeCell ref="B143:C143"/>
    <mergeCell ref="D143:G143"/>
    <mergeCell ref="Q143:X143"/>
    <mergeCell ref="H142:N142"/>
    <mergeCell ref="H143:N143"/>
    <mergeCell ref="B144:C144"/>
    <mergeCell ref="D144:G144"/>
    <mergeCell ref="Q144:X144"/>
    <mergeCell ref="B145:C145"/>
    <mergeCell ref="D145:G145"/>
    <mergeCell ref="Q145:X145"/>
    <mergeCell ref="H144:N144"/>
    <mergeCell ref="H145:N145"/>
    <mergeCell ref="B140:C140"/>
    <mergeCell ref="D140:G140"/>
    <mergeCell ref="Q140:X140"/>
    <mergeCell ref="B141:C141"/>
    <mergeCell ref="D141:G141"/>
    <mergeCell ref="Q141:X141"/>
    <mergeCell ref="H140:N140"/>
    <mergeCell ref="H141:N141"/>
    <mergeCell ref="B142:C142"/>
    <mergeCell ref="D142:G142"/>
    <mergeCell ref="Q142:X142"/>
    <mergeCell ref="Q138:X138"/>
    <mergeCell ref="B139:C139"/>
    <mergeCell ref="D139:G139"/>
    <mergeCell ref="Q139:X139"/>
    <mergeCell ref="H135:J135"/>
    <mergeCell ref="L135:N136"/>
    <mergeCell ref="B137:E137"/>
    <mergeCell ref="B138:C138"/>
    <mergeCell ref="D138:G138"/>
    <mergeCell ref="H138:N138"/>
    <mergeCell ref="H139:N139"/>
    <mergeCell ref="B132:C132"/>
    <mergeCell ref="D132:G132"/>
    <mergeCell ref="H132:N132"/>
    <mergeCell ref="Q132:X132"/>
    <mergeCell ref="B133:C133"/>
    <mergeCell ref="D133:G133"/>
    <mergeCell ref="H133:N133"/>
    <mergeCell ref="Q133:X133"/>
    <mergeCell ref="B130:C130"/>
    <mergeCell ref="D130:G130"/>
    <mergeCell ref="H130:N130"/>
    <mergeCell ref="Q130:X130"/>
    <mergeCell ref="B131:C131"/>
    <mergeCell ref="D131:G131"/>
    <mergeCell ref="H131:N131"/>
    <mergeCell ref="Q131:X131"/>
    <mergeCell ref="B128:C128"/>
    <mergeCell ref="D128:G128"/>
    <mergeCell ref="H128:N128"/>
    <mergeCell ref="Q128:X128"/>
    <mergeCell ref="B129:C129"/>
    <mergeCell ref="D129:G129"/>
    <mergeCell ref="H129:N129"/>
    <mergeCell ref="Q129:X129"/>
    <mergeCell ref="B126:C126"/>
    <mergeCell ref="D126:G126"/>
    <mergeCell ref="H126:N126"/>
    <mergeCell ref="Q126:X126"/>
    <mergeCell ref="B127:C127"/>
    <mergeCell ref="D127:G127"/>
    <mergeCell ref="H127:N127"/>
    <mergeCell ref="Q127:X127"/>
    <mergeCell ref="B124:C124"/>
    <mergeCell ref="D124:G124"/>
    <mergeCell ref="H124:N124"/>
    <mergeCell ref="Q124:X124"/>
    <mergeCell ref="B125:C125"/>
    <mergeCell ref="D125:G125"/>
    <mergeCell ref="H125:N125"/>
    <mergeCell ref="Q125:X125"/>
    <mergeCell ref="B122:C122"/>
    <mergeCell ref="D122:G122"/>
    <mergeCell ref="H122:N122"/>
    <mergeCell ref="Q122:X122"/>
    <mergeCell ref="B123:C123"/>
    <mergeCell ref="D123:G123"/>
    <mergeCell ref="H123:N123"/>
    <mergeCell ref="Q123:X123"/>
    <mergeCell ref="B120:C120"/>
    <mergeCell ref="D120:G120"/>
    <mergeCell ref="H120:N120"/>
    <mergeCell ref="Q120:X120"/>
    <mergeCell ref="B121:C121"/>
    <mergeCell ref="D121:G121"/>
    <mergeCell ref="H121:N121"/>
    <mergeCell ref="Q121:X121"/>
    <mergeCell ref="B118:C118"/>
    <mergeCell ref="D118:G118"/>
    <mergeCell ref="H118:N118"/>
    <mergeCell ref="Q118:X118"/>
    <mergeCell ref="B119:C119"/>
    <mergeCell ref="D119:G119"/>
    <mergeCell ref="H119:N119"/>
    <mergeCell ref="Q119:X119"/>
    <mergeCell ref="B116:C116"/>
    <mergeCell ref="D116:G116"/>
    <mergeCell ref="H116:N116"/>
    <mergeCell ref="Q116:X116"/>
    <mergeCell ref="B117:C117"/>
    <mergeCell ref="D117:G117"/>
    <mergeCell ref="H117:N117"/>
    <mergeCell ref="Q117:X117"/>
    <mergeCell ref="Q113:X113"/>
    <mergeCell ref="B114:C114"/>
    <mergeCell ref="D114:G114"/>
    <mergeCell ref="H114:N114"/>
    <mergeCell ref="Q114:X114"/>
    <mergeCell ref="B115:C115"/>
    <mergeCell ref="D115:G115"/>
    <mergeCell ref="H115:N115"/>
    <mergeCell ref="Q115:X115"/>
    <mergeCell ref="B108:J109"/>
    <mergeCell ref="K109:K112"/>
    <mergeCell ref="L109:N111"/>
    <mergeCell ref="B111:F111"/>
    <mergeCell ref="B112:E112"/>
    <mergeCell ref="B113:C113"/>
    <mergeCell ref="D113:G113"/>
    <mergeCell ref="H113:N113"/>
    <mergeCell ref="B104:J104"/>
    <mergeCell ref="B105:D105"/>
    <mergeCell ref="B107:J107"/>
    <mergeCell ref="B95:F95"/>
    <mergeCell ref="U96:W96"/>
    <mergeCell ref="B98:J98"/>
    <mergeCell ref="B99:J99"/>
    <mergeCell ref="E101:I101"/>
    <mergeCell ref="C66:E66"/>
    <mergeCell ref="X66:Y66"/>
    <mergeCell ref="C67:E67"/>
    <mergeCell ref="X67:Y67"/>
    <mergeCell ref="F66:J66"/>
    <mergeCell ref="F67:J67"/>
    <mergeCell ref="C68:E68"/>
    <mergeCell ref="F68:J68"/>
    <mergeCell ref="P68:S68"/>
    <mergeCell ref="X68:Y68"/>
    <mergeCell ref="C69:E69"/>
    <mergeCell ref="F69:J69"/>
    <mergeCell ref="P69:S69"/>
    <mergeCell ref="X69:Y69"/>
    <mergeCell ref="C70:E70"/>
    <mergeCell ref="F70:J70"/>
    <mergeCell ref="P70:S70"/>
    <mergeCell ref="X70:Y70"/>
    <mergeCell ref="C71:E71"/>
    <mergeCell ref="C62:E62"/>
    <mergeCell ref="X62:Y62"/>
    <mergeCell ref="C63:E63"/>
    <mergeCell ref="X63:Y63"/>
    <mergeCell ref="F62:J62"/>
    <mergeCell ref="F63:J63"/>
    <mergeCell ref="C64:E64"/>
    <mergeCell ref="X64:Y64"/>
    <mergeCell ref="C65:E65"/>
    <mergeCell ref="X65:Y65"/>
    <mergeCell ref="F64:J64"/>
    <mergeCell ref="F65:J65"/>
    <mergeCell ref="C58:E58"/>
    <mergeCell ref="X58:Y58"/>
    <mergeCell ref="C59:E59"/>
    <mergeCell ref="X59:Y59"/>
    <mergeCell ref="F58:J58"/>
    <mergeCell ref="F59:J59"/>
    <mergeCell ref="C60:E60"/>
    <mergeCell ref="X60:Y60"/>
    <mergeCell ref="C61:E61"/>
    <mergeCell ref="X61:Y61"/>
    <mergeCell ref="F60:J60"/>
    <mergeCell ref="F61:J61"/>
    <mergeCell ref="C54:E54"/>
    <mergeCell ref="X54:Y54"/>
    <mergeCell ref="C55:E55"/>
    <mergeCell ref="X55:Y55"/>
    <mergeCell ref="F54:J54"/>
    <mergeCell ref="F55:J55"/>
    <mergeCell ref="C56:E56"/>
    <mergeCell ref="X56:Y56"/>
    <mergeCell ref="C57:E57"/>
    <mergeCell ref="X57:Y57"/>
    <mergeCell ref="F56:J56"/>
    <mergeCell ref="F57:J57"/>
    <mergeCell ref="C51:E51"/>
    <mergeCell ref="X51:Y51"/>
    <mergeCell ref="F50:J50"/>
    <mergeCell ref="F51:J51"/>
    <mergeCell ref="C52:E52"/>
    <mergeCell ref="X52:Y52"/>
    <mergeCell ref="C53:E53"/>
    <mergeCell ref="X53:Y53"/>
    <mergeCell ref="F52:J52"/>
    <mergeCell ref="F53:J53"/>
    <mergeCell ref="C49:E49"/>
    <mergeCell ref="X49:Y49"/>
    <mergeCell ref="X47:Y47"/>
    <mergeCell ref="C48:E48"/>
    <mergeCell ref="X48:Y48"/>
    <mergeCell ref="F48:J48"/>
    <mergeCell ref="F49:J49"/>
    <mergeCell ref="C50:E50"/>
    <mergeCell ref="X50:Y50"/>
    <mergeCell ref="B43:K43"/>
    <mergeCell ref="B45:F45"/>
    <mergeCell ref="P45:Q45"/>
    <mergeCell ref="B46:F46"/>
    <mergeCell ref="P46:T46"/>
    <mergeCell ref="C47:E47"/>
    <mergeCell ref="B37:C37"/>
    <mergeCell ref="D37:E37"/>
    <mergeCell ref="G37:H37"/>
    <mergeCell ref="B39:K39"/>
    <mergeCell ref="B40:K40"/>
    <mergeCell ref="B42:K42"/>
    <mergeCell ref="F47:J47"/>
    <mergeCell ref="B34:C34"/>
    <mergeCell ref="D34:E34"/>
    <mergeCell ref="B36:C36"/>
    <mergeCell ref="D36:E36"/>
    <mergeCell ref="G36:H36"/>
    <mergeCell ref="B31:C31"/>
    <mergeCell ref="D31:E31"/>
    <mergeCell ref="G31:I31"/>
    <mergeCell ref="B33:C33"/>
    <mergeCell ref="D33:E33"/>
    <mergeCell ref="G33:H34"/>
    <mergeCell ref="I33:I34"/>
    <mergeCell ref="B20:I25"/>
    <mergeCell ref="P20:W24"/>
    <mergeCell ref="P27:W27"/>
    <mergeCell ref="B28:I28"/>
    <mergeCell ref="P28:W28"/>
    <mergeCell ref="B30:C30"/>
    <mergeCell ref="D30:E30"/>
    <mergeCell ref="G30:I30"/>
    <mergeCell ref="B16:D16"/>
    <mergeCell ref="E16:I16"/>
    <mergeCell ref="P16:R16"/>
    <mergeCell ref="S16:W16"/>
    <mergeCell ref="B17:D17"/>
    <mergeCell ref="E17:I17"/>
    <mergeCell ref="P17:R17"/>
    <mergeCell ref="S17:W17"/>
    <mergeCell ref="B14:D14"/>
    <mergeCell ref="E14:I14"/>
    <mergeCell ref="P14:S14"/>
    <mergeCell ref="T14:W14"/>
    <mergeCell ref="B15:D15"/>
    <mergeCell ref="E15:I15"/>
    <mergeCell ref="P15:S15"/>
    <mergeCell ref="T15:W15"/>
    <mergeCell ref="V12:W12"/>
    <mergeCell ref="B13:D13"/>
    <mergeCell ref="E13:G13"/>
    <mergeCell ref="H13:I13"/>
    <mergeCell ref="P13:S13"/>
    <mergeCell ref="T13:U13"/>
    <mergeCell ref="V13:W13"/>
    <mergeCell ref="B11:D11"/>
    <mergeCell ref="E11:G11"/>
    <mergeCell ref="H11:I11"/>
    <mergeCell ref="P11:S11"/>
    <mergeCell ref="T11:W11"/>
    <mergeCell ref="B12:D12"/>
    <mergeCell ref="E12:G12"/>
    <mergeCell ref="H12:I12"/>
    <mergeCell ref="P12:S12"/>
    <mergeCell ref="T12:U12"/>
    <mergeCell ref="B10:D10"/>
    <mergeCell ref="E10:G10"/>
    <mergeCell ref="H10:I10"/>
    <mergeCell ref="J10:O10"/>
    <mergeCell ref="P10:S10"/>
    <mergeCell ref="T10:W10"/>
    <mergeCell ref="P8:U8"/>
    <mergeCell ref="V8:W8"/>
    <mergeCell ref="B9:G9"/>
    <mergeCell ref="H9:I9"/>
    <mergeCell ref="J9:O9"/>
    <mergeCell ref="P9:U9"/>
    <mergeCell ref="V9:W9"/>
    <mergeCell ref="B6:I6"/>
    <mergeCell ref="J6:O7"/>
    <mergeCell ref="B7:I7"/>
    <mergeCell ref="B8:G8"/>
    <mergeCell ref="H8:I8"/>
    <mergeCell ref="J8:O8"/>
    <mergeCell ref="B3:E3"/>
    <mergeCell ref="P3:R3"/>
    <mergeCell ref="T3:W3"/>
    <mergeCell ref="B4:I5"/>
    <mergeCell ref="J4:O4"/>
    <mergeCell ref="P4:W5"/>
    <mergeCell ref="J5:O5"/>
    <mergeCell ref="F82:J82"/>
    <mergeCell ref="C83:E83"/>
    <mergeCell ref="F83:J83"/>
    <mergeCell ref="X83:Y83"/>
    <mergeCell ref="C78:E78"/>
    <mergeCell ref="F78:J78"/>
    <mergeCell ref="C79:E79"/>
    <mergeCell ref="F79:J79"/>
    <mergeCell ref="C80:E80"/>
    <mergeCell ref="F80:J80"/>
    <mergeCell ref="K78:L78"/>
    <mergeCell ref="C82:E82"/>
    <mergeCell ref="F88:J88"/>
    <mergeCell ref="C89:E89"/>
    <mergeCell ref="F89:J89"/>
    <mergeCell ref="X87:Y87"/>
    <mergeCell ref="X88:Y88"/>
    <mergeCell ref="X89:Y89"/>
    <mergeCell ref="C84:E84"/>
    <mergeCell ref="F84:J84"/>
    <mergeCell ref="C85:E85"/>
    <mergeCell ref="F85:J85"/>
    <mergeCell ref="C86:E86"/>
    <mergeCell ref="F86:J86"/>
    <mergeCell ref="X84:Y84"/>
    <mergeCell ref="X85:Y85"/>
    <mergeCell ref="X86:Y86"/>
    <mergeCell ref="P87:V87"/>
    <mergeCell ref="P88:V88"/>
    <mergeCell ref="P89:V89"/>
    <mergeCell ref="P86:V86"/>
    <mergeCell ref="C90:E90"/>
    <mergeCell ref="F90:J90"/>
    <mergeCell ref="P47:S47"/>
    <mergeCell ref="P48:S48"/>
    <mergeCell ref="P49:S49"/>
    <mergeCell ref="P50:S50"/>
    <mergeCell ref="P51:S51"/>
    <mergeCell ref="P52:S52"/>
    <mergeCell ref="P53:S53"/>
    <mergeCell ref="P54:S54"/>
    <mergeCell ref="P55:S55"/>
    <mergeCell ref="P56:S56"/>
    <mergeCell ref="P57:S57"/>
    <mergeCell ref="P58:S58"/>
    <mergeCell ref="P59:S59"/>
    <mergeCell ref="P60:S60"/>
    <mergeCell ref="P61:S61"/>
    <mergeCell ref="P62:S62"/>
    <mergeCell ref="P63:S63"/>
    <mergeCell ref="P64:S64"/>
    <mergeCell ref="P65:S65"/>
    <mergeCell ref="C87:E87"/>
    <mergeCell ref="F87:J87"/>
    <mergeCell ref="C88:E88"/>
    <mergeCell ref="P66:S66"/>
    <mergeCell ref="P67:S67"/>
    <mergeCell ref="B77:N77"/>
    <mergeCell ref="P78:V78"/>
    <mergeCell ref="X78:Y78"/>
    <mergeCell ref="X79:Y79"/>
    <mergeCell ref="X80:Y80"/>
    <mergeCell ref="X81:Y81"/>
    <mergeCell ref="C81:E81"/>
    <mergeCell ref="F81:J81"/>
    <mergeCell ref="X75:Y75"/>
    <mergeCell ref="F71:J71"/>
    <mergeCell ref="P71:S71"/>
    <mergeCell ref="X71:Y71"/>
    <mergeCell ref="C72:E72"/>
    <mergeCell ref="F72:J72"/>
    <mergeCell ref="P72:S72"/>
    <mergeCell ref="X72:Y72"/>
    <mergeCell ref="C73:E73"/>
    <mergeCell ref="F73:J73"/>
    <mergeCell ref="P73:S73"/>
    <mergeCell ref="X73:Y73"/>
    <mergeCell ref="P90:V90"/>
    <mergeCell ref="X90:Y90"/>
    <mergeCell ref="U91:W91"/>
    <mergeCell ref="X92:Y92"/>
    <mergeCell ref="K79:L79"/>
    <mergeCell ref="K80:L80"/>
    <mergeCell ref="K81:L81"/>
    <mergeCell ref="K82:L82"/>
    <mergeCell ref="K83:L83"/>
    <mergeCell ref="K84:L84"/>
    <mergeCell ref="K85:L85"/>
    <mergeCell ref="K86:L86"/>
    <mergeCell ref="K87:L87"/>
    <mergeCell ref="K88:L88"/>
    <mergeCell ref="K89:L89"/>
    <mergeCell ref="K90:L90"/>
    <mergeCell ref="X82:Y82"/>
    <mergeCell ref="P79:V79"/>
    <mergeCell ref="P80:V80"/>
    <mergeCell ref="P81:V81"/>
    <mergeCell ref="P82:V82"/>
    <mergeCell ref="P83:V83"/>
    <mergeCell ref="P84:V84"/>
    <mergeCell ref="P85:V85"/>
  </mergeCells>
  <conditionalFormatting sqref="A1:Z999">
    <cfRule type="expression" dxfId="11" priority="1" stopIfTrue="1">
      <formula>$A$1=FALSE()</formula>
    </cfRule>
  </conditionalFormatting>
  <conditionalFormatting sqref="K48:K73">
    <cfRule type="expression" dxfId="10" priority="6">
      <formula>INDEX(Bokningssystem,MATCH($C48,ResOpt,0))</formula>
    </cfRule>
  </conditionalFormatting>
  <conditionalFormatting sqref="M79:M90">
    <cfRule type="expression" dxfId="9" priority="9">
      <formula>AND(FIND("Ange 1",$K79)&gt;0,$M79&gt;1)</formula>
    </cfRule>
  </conditionalFormatting>
  <conditionalFormatting sqref="N48:N73">
    <cfRule type="expression" dxfId="8" priority="5">
      <formula>$A48=FALSE()</formula>
    </cfRule>
  </conditionalFormatting>
  <conditionalFormatting sqref="N79:N90">
    <cfRule type="expression" dxfId="7" priority="14">
      <formula>$C79=""</formula>
    </cfRule>
  </conditionalFormatting>
  <conditionalFormatting sqref="N94">
    <cfRule type="expression" dxfId="6" priority="8">
      <formula>$D94=ValOpt</formula>
    </cfRule>
  </conditionalFormatting>
  <conditionalFormatting sqref="P48:P73 T48:W73">
    <cfRule type="expression" dxfId="5" priority="7">
      <formula>$C48="Välj Vara/Tjänst"</formula>
    </cfRule>
  </conditionalFormatting>
  <conditionalFormatting sqref="P79:P90">
    <cfRule type="expression" dxfId="4" priority="13">
      <formula>$C79="Välj Vara/Tjänst"</formula>
    </cfRule>
  </conditionalFormatting>
  <conditionalFormatting sqref="T3 T244">
    <cfRule type="expression" dxfId="3" priority="43">
      <formula>LarmStatus</formula>
    </cfRule>
  </conditionalFormatting>
  <conditionalFormatting sqref="W79:W90">
    <cfRule type="expression" dxfId="2" priority="12">
      <formula>$C79="Välj Vara/Tjänst"</formula>
    </cfRule>
  </conditionalFormatting>
  <dataValidations count="26">
    <dataValidation type="list" allowBlank="1" showInputMessage="1" showErrorMessage="1" sqref="I33" xr:uid="{18263950-F92C-43B5-A667-93EE943018A9}">
      <formula1>",Ja,Nej"</formula1>
    </dataValidation>
    <dataValidation type="list" allowBlank="1" showInputMessage="1" showErrorMessage="1" sqref="B99:J99" xr:uid="{169A8A37-2985-4823-809C-A3D3F8A948D6}">
      <formula1>TblGrundTilldeln</formula1>
    </dataValidation>
    <dataValidation type="list" allowBlank="1" showInputMessage="1" showErrorMessage="1" sqref="B40" xr:uid="{94CA55CC-C6E3-4314-9C92-D3598B4B526A}">
      <formula1>TblDelområde</formula1>
    </dataValidation>
    <dataValidation type="list" allowBlank="1" showInputMessage="1" showErrorMessage="1" error="Välj ett alternativ från listan" sqref="C48:E73" xr:uid="{9CCD459B-AD44-4C8E-8031-A8E26D6BEBEC}">
      <formula1>ResOpt</formula1>
    </dataValidation>
    <dataValidation type="list" allowBlank="1" showInputMessage="1" showErrorMessage="1" sqref="B160:C160 B43:K43" xr:uid="{6504604D-A323-4D72-8510-7C8665F98AE8}">
      <formula1>ResVarTja</formula1>
    </dataValidation>
    <dataValidation type="list" allowBlank="1" showInputMessage="1" showErrorMessage="1" sqref="K160" xr:uid="{E10A7AE8-39BF-47F6-9E22-471AC8826F1C}">
      <formula1>"Välj typ av krav,Bör-krav,Ska-krav"</formula1>
    </dataValidation>
    <dataValidation type="date" errorStyle="information" allowBlank="1" showInputMessage="1" showErrorMessage="1" errorTitle="Fel" error="Ange datum i datumformatet ÅÅÅÅ-MM-DD" promptTitle="Datum" prompt="Datum i datumformatet ÅÅÅÅ-MM-DD" sqref="D38" xr:uid="{95197F84-B678-46FF-A1DA-87EDED5ABBC8}">
      <formula1>40817</formula1>
      <formula2>42308</formula2>
    </dataValidation>
    <dataValidation type="date" errorStyle="information" allowBlank="1" showInputMessage="1" showErrorMessage="1" errorTitle="Fel" error="Fel datumformat._x000a_Ange datum i datumformatet ÅÅÅÅ-MM-DD Alternativt texten &quot;Ej tillämpligt&quot;_x000a_" promptTitle="Datum" prompt="Datum i datumformatet ÅÅÅÅ-MM-DD_x000a_Som tumregel vid komplexa avrop kan det anses rimligt med minst 14 arbetsdagars svarstid och vid mindre komplexa avrop är motsvarande svarstid sju arbetsdagar." sqref="B38" xr:uid="{FFDB01DE-AE99-4A71-9B42-3CBCC3573439}">
      <formula1>40817</formula1>
      <formula2>42308</formula2>
    </dataValidation>
    <dataValidation type="date" errorStyle="information" allowBlank="1" showInputMessage="1" showErrorMessage="1" errorTitle="Fel" error="Ange datum i datumformatet ÅÅÅÅ-MM-DD och får inte vara tidigare än 2012-01-01 eller senare än 2016-01-01_x000a_Alternativt texten &quot;Ej tillämpligt&quot;_x000a_" promptTitle="Datum" prompt="Datum i datumformatet ÅÅÅÅ-MM-DD alternativt texten &quot;Ej tillämpligt&quot;_x000a_" sqref="B44:C44" xr:uid="{BDBD0E03-0DA1-41FC-934E-E7B53FBD77EF}">
      <formula1>40544</formula1>
      <formula2>72686</formula2>
    </dataValidation>
    <dataValidation type="list" allowBlank="1" showInputMessage="1" showErrorMessage="1" sqref="F44" xr:uid="{5155B999-CDCB-4A27-8352-A888A7C2D698}">
      <formula1>"Mån,År"</formula1>
    </dataValidation>
    <dataValidation type="decimal" allowBlank="1" showInputMessage="1" showErrorMessage="1" error="Talet måste vara mellan 0 och 100" sqref="D44:E44" xr:uid="{188AAF08-9B4C-437F-BB90-5DC844B5B74B}">
      <formula1>0</formula1>
      <formula2>100</formula2>
    </dataValidation>
    <dataValidation allowBlank="1" showErrorMessage="1" sqref="B41:I41" xr:uid="{A5A79D12-8F92-4927-8B52-5C1E0239A74B}"/>
    <dataValidation type="list" allowBlank="1" showInputMessage="1" showErrorMessage="1" sqref="T178 P160 Q233 T184 T194 T202 P114:P133 P139:P148 P17" xr:uid="{B84FB1C1-28F6-471B-88C0-FF8F8C70548C}">
      <formula1>"Ja,Nej"</formula1>
    </dataValidation>
    <dataValidation type="whole" allowBlank="1" showInputMessage="1" showErrorMessage="1" error="Ange ett heltal" sqref="M48:N73" xr:uid="{393DAB53-4E74-42CA-A8E6-A8AD2E06DB78}">
      <formula1>0</formula1>
      <formula2>999999</formula2>
    </dataValidation>
    <dataValidation type="list" allowBlank="1" showInputMessage="1" showErrorMessage="1" error="Välj ett alternativ från listan" sqref="K48:K73" xr:uid="{373FBC11-1DFD-4BA4-8744-03C7D895483A}">
      <formula1>IF(INDEX(Bokningssystem,MATCH($C48,ResOpt,0)),TblTom,TblInomUtanför)</formula1>
    </dataValidation>
    <dataValidation type="list" allowBlank="1" showInputMessage="1" showErrorMessage="1" sqref="N79:N90" xr:uid="{73E408F8-A059-4B53-9CAA-8160C55BAEE2}">
      <formula1>IF($C79="Se fritext",TblEnhet,TblTom)</formula1>
    </dataValidation>
    <dataValidation type="list" allowBlank="1" showInputMessage="1" showErrorMessage="1" sqref="C79:E90" xr:uid="{A6EF9844-661C-4646-8574-2DC01FCD740B}">
      <formula1>Tilläggstjänster</formula1>
    </dataValidation>
    <dataValidation type="list" allowBlank="1" showInputMessage="1" showErrorMessage="1" error="Välj ett alternativ från listan" sqref="B191:I191" xr:uid="{39010E7A-8992-40D5-867E-1C4ED2E97041}">
      <formula1>TblFaktAlt</formula1>
    </dataValidation>
    <dataValidation type="list" allowBlank="1" showInputMessage="1" showErrorMessage="1" sqref="T190" xr:uid="{DA212D72-BC99-4C50-B8CD-3C90E6CA9058}">
      <formula1>"Ja,Nej,"</formula1>
    </dataValidation>
    <dataValidation type="list" allowBlank="1" showInputMessage="1" showErrorMessage="1" error="Välj ja eller nej" sqref="N94" xr:uid="{909BC8D2-0E17-44C9-97C2-0A1FBD17583B}">
      <formula1>"Ja,Nej"</formula1>
    </dataValidation>
    <dataValidation type="whole" allowBlank="1" showInputMessage="1" showErrorMessage="1" errorTitle="Ange ett heltal" error="Om maxantalet är 1, ange 1." sqref="M79:M90" xr:uid="{C93E2C98-BCE3-4EB7-94CA-A29F31C87CD5}">
      <formula1>0</formula1>
      <formula2>IFERROR(IF(FIND("Ange 1",K79)&gt;0,1,999999),999999)</formula2>
    </dataValidation>
    <dataValidation type="date" allowBlank="1" showInputMessage="1" showErrorMessage="1" errorTitle="Felaktigt datumformat" error="Ange ett datum i formatet ÅÅÅÅ-MM-DD" promptTitle="Datum" prompt="Datum i datumformatet ÅÅÅÅ-MM-DD" sqref="B31:E31 B34:E34" xr:uid="{19A9CD04-D850-4692-A554-F3A94F4BC4F6}">
      <formula1>43831</formula1>
      <formula2>73050</formula2>
    </dataValidation>
    <dataValidation type="date" allowBlank="1" showInputMessage="1" showErrorMessage="1" errorTitle="Felaktigt datumformat" error="Ange ett datum i formatet ÅÅÅÅ-MM-DD" promptTitle="Datum" prompt="Datum i datumformatet ÅÅÅÅ-MM-DD_x000a_" sqref="B37:E37 G37:H37" xr:uid="{BD3F41EA-6AEA-4B74-882C-6685ACA45EC4}">
      <formula1>43831</formula1>
      <formula2>73050</formula2>
    </dataValidation>
    <dataValidation type="decimal" allowBlank="1" showInputMessage="1" showErrorMessage="1" error="Ange ett tal" sqref="T48:T73 V48:V73 W79:W90" xr:uid="{8BF2F92A-87C7-4B24-A371-FD66DC53B6D3}">
      <formula1>0</formula1>
      <formula2>999999999</formula2>
    </dataValidation>
    <dataValidation type="list" allowBlank="1" showInputMessage="1" showErrorMessage="1" error="Välj ett alternativ från listan" sqref="D114:G133 D139:G148 D150:G159" xr:uid="{C4DF54F0-DDF2-4743-A04E-1506832C5EBC}">
      <formula1>INDIRECT(A114)</formula1>
    </dataValidation>
    <dataValidation type="decimal" allowBlank="1" showInputMessage="1" showErrorMessage="1" error="Ange ett tal" sqref="P150:P159" xr:uid="{4931AE03-6ECC-4857-8218-84D3F92CA7CE}">
      <formula1>0</formula1>
      <formula2>99999</formula2>
    </dataValidation>
  </dataValidations>
  <pageMargins left="0.31496062992125984" right="0.31496062992125984" top="0.39370078740157483" bottom="0.39370078740157483" header="0.51181102362204722" footer="0.19685039370078741"/>
  <pageSetup paperSize="9" scale="80" fitToWidth="0" fitToHeight="0" pageOrder="overThenDown" orientation="landscape" r:id="rId1"/>
  <headerFooter alignWithMargins="0">
    <oddFooter>&amp;R&amp;P (&amp;N)</oddFooter>
  </headerFooter>
  <colBreaks count="1" manualBreakCount="1">
    <brk id="15" max="1048575" man="1"/>
  </colBreaks>
  <extLst>
    <ext xmlns:x14="http://schemas.microsoft.com/office/spreadsheetml/2009/9/main" uri="{CCE6A557-97BC-4b89-ADB6-D9C93CAAB3DF}">
      <x14:dataValidations xmlns:xm="http://schemas.microsoft.com/office/excel/2006/main" count="1">
        <x14:dataValidation type="list" allowBlank="1" showInputMessage="1" showErrorMessage="1" xr:uid="{E745FE6D-CD4D-4F7C-8D7A-C9B968F3389D}">
          <x14:formula1>
            <xm:f>Admin!$H$58:$H$65</xm:f>
          </x14:formula1>
          <xm:sqref>D160:E160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3"/>
  <dimension ref="A1:M42"/>
  <sheetViews>
    <sheetView showGridLines="0" showRuler="0" zoomScaleNormal="100" zoomScalePageLayoutView="90" workbookViewId="0">
      <selection activeCell="B19" sqref="B19:D20"/>
    </sheetView>
  </sheetViews>
  <sheetFormatPr defaultColWidth="9.140625" defaultRowHeight="12.75" x14ac:dyDescent="0.2"/>
  <cols>
    <col min="1" max="1" width="2.5703125" style="1" customWidth="1"/>
    <col min="2" max="2" width="50.28515625" style="1" customWidth="1"/>
    <col min="3" max="3" width="3.140625" style="1" customWidth="1"/>
    <col min="4" max="4" width="50.28515625" style="1" customWidth="1"/>
    <col min="5" max="5" width="9.140625" style="1"/>
    <col min="6" max="6" width="13.140625" style="1" customWidth="1"/>
    <col min="7" max="16384" width="9.140625" style="1"/>
  </cols>
  <sheetData>
    <row r="1" spans="2:13" ht="17.25" customHeight="1" x14ac:dyDescent="0.2">
      <c r="D1" s="25" t="str" cm="1">
        <f t="array" aca="1" ref="D1" ca="1">"Avrop nr: "&amp;INDIRECT("'"&amp;ActiveSheetName&amp;"'!B15")</f>
        <v xml:space="preserve">Avrop nr: </v>
      </c>
      <c r="F1" s="26"/>
    </row>
    <row r="2" spans="2:13" ht="17.25" customHeight="1" x14ac:dyDescent="0.2"/>
    <row r="3" spans="2:13" ht="17.25" customHeight="1" x14ac:dyDescent="0.25">
      <c r="B3" s="46"/>
    </row>
    <row r="5" spans="2:13" ht="25.5" customHeight="1" x14ac:dyDescent="0.25">
      <c r="B5" s="27" t="s">
        <v>47</v>
      </c>
      <c r="C5" s="27"/>
      <c r="D5" s="27"/>
      <c r="J5" s="21"/>
      <c r="K5" s="21"/>
      <c r="L5" s="21"/>
      <c r="M5" s="21"/>
    </row>
    <row r="6" spans="2:13" ht="48.75" customHeight="1" x14ac:dyDescent="0.25">
      <c r="B6" s="673" t="str">
        <f>"Detta kontrakt reglerar avrop från ramavtalsområde "&amp;Ramavtalsområde&amp;", "&amp;Diarienummer</f>
        <v>Detta kontrakt reglerar avrop från ramavtalsområde Resebyråtjänster, 23.5-4179-2024</v>
      </c>
      <c r="C6" s="674"/>
      <c r="D6" s="674"/>
      <c r="F6" s="26"/>
      <c r="J6" s="21"/>
      <c r="K6" s="21"/>
      <c r="L6" s="21"/>
      <c r="M6" s="21"/>
    </row>
    <row r="7" spans="2:13" ht="25.5" customHeight="1" x14ac:dyDescent="0.25">
      <c r="B7" s="19" t="s">
        <v>46</v>
      </c>
      <c r="C7" s="19"/>
      <c r="D7" s="19"/>
      <c r="J7" s="21"/>
      <c r="K7" s="21"/>
      <c r="L7" s="21"/>
      <c r="M7" s="21"/>
    </row>
    <row r="8" spans="2:13" ht="45.75" customHeight="1" x14ac:dyDescent="0.25">
      <c r="B8" s="558" t="s">
        <v>45</v>
      </c>
      <c r="C8" s="558"/>
      <c r="D8" s="558"/>
      <c r="G8" s="25"/>
      <c r="J8" s="21"/>
      <c r="K8" s="21"/>
      <c r="L8" s="21"/>
      <c r="M8" s="21"/>
    </row>
    <row r="9" spans="2:13" ht="18" x14ac:dyDescent="0.25">
      <c r="B9" s="9" t="s">
        <v>164</v>
      </c>
      <c r="C9" s="9"/>
      <c r="D9" s="9"/>
      <c r="G9" s="25"/>
      <c r="J9" s="21"/>
      <c r="K9" s="21"/>
      <c r="L9" s="21"/>
      <c r="M9" s="21"/>
    </row>
    <row r="10" spans="2:13" ht="18" x14ac:dyDescent="0.25">
      <c r="B10" s="558" t="s">
        <v>160</v>
      </c>
      <c r="C10" s="558"/>
      <c r="D10" s="558"/>
      <c r="J10" s="21"/>
      <c r="K10" s="21"/>
      <c r="L10" s="21"/>
      <c r="M10" s="21"/>
    </row>
    <row r="11" spans="2:13" ht="18" x14ac:dyDescent="0.25">
      <c r="B11" s="9" t="s">
        <v>161</v>
      </c>
      <c r="C11" s="9"/>
      <c r="D11" s="9"/>
      <c r="J11" s="21"/>
      <c r="K11" s="21"/>
      <c r="L11" s="21"/>
      <c r="M11" s="21"/>
    </row>
    <row r="12" spans="2:13" ht="18" x14ac:dyDescent="0.25">
      <c r="B12" s="558" t="s">
        <v>162</v>
      </c>
      <c r="C12" s="558"/>
      <c r="D12" s="558"/>
      <c r="G12" s="24"/>
      <c r="J12" s="21"/>
      <c r="K12" s="21"/>
      <c r="L12" s="21"/>
      <c r="M12" s="21"/>
    </row>
    <row r="13" spans="2:13" ht="18" x14ac:dyDescent="0.25">
      <c r="B13" s="9" t="s">
        <v>165</v>
      </c>
      <c r="C13" s="9"/>
      <c r="D13" s="9"/>
      <c r="G13" s="24"/>
      <c r="J13" s="21"/>
      <c r="K13" s="21"/>
      <c r="L13" s="21"/>
      <c r="M13" s="21"/>
    </row>
    <row r="14" spans="2:13" ht="18" x14ac:dyDescent="0.25">
      <c r="B14" s="9" t="s">
        <v>163</v>
      </c>
      <c r="C14" s="9"/>
      <c r="D14" s="9"/>
      <c r="G14" s="24"/>
      <c r="J14" s="21"/>
      <c r="K14" s="21"/>
      <c r="L14" s="21"/>
      <c r="M14" s="21"/>
    </row>
    <row r="15" spans="2:13" ht="18" customHeight="1" x14ac:dyDescent="0.25">
      <c r="B15" s="558"/>
      <c r="C15" s="558"/>
      <c r="D15" s="558"/>
      <c r="J15" s="21"/>
      <c r="K15" s="21"/>
      <c r="L15" s="21"/>
      <c r="M15" s="21"/>
    </row>
    <row r="16" spans="2:13" ht="41.25" customHeight="1" x14ac:dyDescent="0.25">
      <c r="B16" s="558" t="s">
        <v>44</v>
      </c>
      <c r="C16" s="558"/>
      <c r="D16" s="558"/>
      <c r="J16" s="21"/>
      <c r="K16" s="21"/>
      <c r="L16" s="21"/>
      <c r="M16" s="21"/>
    </row>
    <row r="17" spans="1:13" ht="10.5" customHeight="1" x14ac:dyDescent="0.3">
      <c r="B17" s="23"/>
      <c r="C17" s="22"/>
      <c r="D17" s="22"/>
      <c r="J17" s="21"/>
      <c r="K17" s="21"/>
      <c r="L17" s="21"/>
      <c r="M17" s="21"/>
    </row>
    <row r="18" spans="1:13" ht="21.75" x14ac:dyDescent="0.2">
      <c r="B18" s="675" t="s">
        <v>420</v>
      </c>
      <c r="C18" s="676"/>
      <c r="D18" s="677"/>
      <c r="H18" s="280"/>
    </row>
    <row r="19" spans="1:13" ht="41.25" customHeight="1" x14ac:dyDescent="0.2">
      <c r="B19" s="678"/>
      <c r="C19" s="679"/>
      <c r="D19" s="680"/>
      <c r="H19" s="281"/>
    </row>
    <row r="20" spans="1:13" ht="41.25" customHeight="1" x14ac:dyDescent="0.2">
      <c r="B20" s="681"/>
      <c r="C20" s="682"/>
      <c r="D20" s="683"/>
      <c r="H20" s="281"/>
    </row>
    <row r="21" spans="1:13" ht="10.5" customHeight="1" x14ac:dyDescent="0.3">
      <c r="B21" s="23"/>
      <c r="C21" s="22"/>
      <c r="D21" s="22"/>
      <c r="J21" s="21"/>
      <c r="K21" s="21"/>
      <c r="L21" s="21"/>
      <c r="M21" s="21"/>
    </row>
    <row r="22" spans="1:13" s="20" customFormat="1" ht="15.75" x14ac:dyDescent="0.2">
      <c r="B22" s="19" t="s">
        <v>37</v>
      </c>
      <c r="C22" s="19"/>
      <c r="D22" s="19"/>
    </row>
    <row r="23" spans="1:13" ht="67.5" customHeight="1" x14ac:dyDescent="0.2">
      <c r="B23" s="558" t="s">
        <v>170</v>
      </c>
      <c r="C23" s="558"/>
      <c r="D23" s="558"/>
    </row>
    <row r="24" spans="1:13" x14ac:dyDescent="0.2">
      <c r="B24" s="9"/>
      <c r="C24" s="9"/>
      <c r="D24" s="9"/>
    </row>
    <row r="25" spans="1:13" s="8" customFormat="1" ht="18" customHeight="1" x14ac:dyDescent="0.2">
      <c r="A25" s="1"/>
      <c r="B25" s="7" t="s">
        <v>43</v>
      </c>
      <c r="C25"/>
      <c r="D25" s="7" t="s">
        <v>42</v>
      </c>
      <c r="E25" s="19"/>
    </row>
    <row r="26" spans="1:13" s="8" customFormat="1" ht="23.25" customHeight="1" x14ac:dyDescent="0.2">
      <c r="A26" s="1"/>
      <c r="B26" s="276" cm="1">
        <f t="array" aca="1" ref="B26" ca="1">INDIRECT("'"&amp;ActiveSheetName&amp;"'!B9")</f>
        <v>0</v>
      </c>
      <c r="C26"/>
      <c r="D26" s="277" cm="1">
        <f t="array" aca="1" ref="D26" ca="1">INDIRECT("'"&amp;ActiveSheetName&amp;"'!P9")</f>
        <v>0</v>
      </c>
    </row>
    <row r="27" spans="1:13" s="8" customFormat="1" ht="12.75" customHeight="1" x14ac:dyDescent="0.2">
      <c r="A27" s="1"/>
      <c r="B27" s="18" t="s">
        <v>41</v>
      </c>
      <c r="C27"/>
      <c r="D27" s="18" t="s">
        <v>41</v>
      </c>
    </row>
    <row r="28" spans="1:13" s="8" customFormat="1" ht="18" customHeight="1" x14ac:dyDescent="0.2">
      <c r="A28" s="1"/>
      <c r="B28" s="279" cm="1">
        <f t="array" aca="1" ref="B28" ca="1">INDIRECT("'"&amp;ActiveSheetName&amp;"'!H9")</f>
        <v>0</v>
      </c>
      <c r="C28"/>
      <c r="D28" s="278" cm="1">
        <f t="array" aca="1" ref="D28" ca="1">INDIRECT("'"&amp;ActiveSheetName&amp;"'!V9")</f>
        <v>0</v>
      </c>
    </row>
    <row r="29" spans="1:13" s="8" customFormat="1" ht="44.25" customHeight="1" x14ac:dyDescent="0.2">
      <c r="A29" s="1"/>
      <c r="B29" s="17"/>
      <c r="C29"/>
      <c r="D29"/>
    </row>
    <row r="30" spans="1:13" s="8" customFormat="1" x14ac:dyDescent="0.2">
      <c r="B30" s="14" t="s">
        <v>38</v>
      </c>
      <c r="D30" s="14" t="s">
        <v>38</v>
      </c>
    </row>
    <row r="31" spans="1:13" s="8" customFormat="1" ht="28.5" customHeight="1" x14ac:dyDescent="0.2">
      <c r="B31" s="16"/>
      <c r="D31" s="15"/>
    </row>
    <row r="32" spans="1:13" ht="16.5" customHeight="1" x14ac:dyDescent="0.2">
      <c r="A32" s="8"/>
      <c r="B32" s="8"/>
      <c r="C32" s="8"/>
      <c r="D32" s="8"/>
    </row>
    <row r="33" spans="1:4" ht="25.5" x14ac:dyDescent="0.2">
      <c r="A33" s="8"/>
      <c r="B33" s="43" t="s">
        <v>53</v>
      </c>
      <c r="C33" s="8"/>
      <c r="D33" s="43" t="s">
        <v>54</v>
      </c>
    </row>
    <row r="34" spans="1:4" x14ac:dyDescent="0.2">
      <c r="A34" s="8"/>
      <c r="B34" s="13"/>
      <c r="C34" s="8"/>
      <c r="D34" s="12"/>
    </row>
    <row r="35" spans="1:4" x14ac:dyDescent="0.2">
      <c r="A35" s="8"/>
      <c r="B35" s="11"/>
      <c r="C35" s="8"/>
      <c r="D35" s="10"/>
    </row>
    <row r="36" spans="1:4" x14ac:dyDescent="0.2">
      <c r="A36" s="9"/>
      <c r="B36" s="9"/>
      <c r="C36" s="9"/>
      <c r="D36" s="8"/>
    </row>
    <row r="37" spans="1:4" ht="15.75" customHeight="1" x14ac:dyDescent="0.2">
      <c r="B37" s="7" t="s">
        <v>40</v>
      </c>
      <c r="C37" s="7"/>
      <c r="D37" s="7"/>
    </row>
    <row r="38" spans="1:4" x14ac:dyDescent="0.2">
      <c r="B38" s="670"/>
      <c r="C38" s="671"/>
      <c r="D38" s="672"/>
    </row>
    <row r="39" spans="1:4" x14ac:dyDescent="0.2">
      <c r="B39" s="670"/>
      <c r="C39" s="671"/>
      <c r="D39" s="672"/>
    </row>
    <row r="40" spans="1:4" x14ac:dyDescent="0.2">
      <c r="B40" s="670"/>
      <c r="C40" s="671"/>
      <c r="D40" s="672"/>
    </row>
    <row r="41" spans="1:4" x14ac:dyDescent="0.2">
      <c r="B41" s="670"/>
      <c r="C41" s="671"/>
      <c r="D41" s="672"/>
    </row>
    <row r="42" spans="1:4" x14ac:dyDescent="0.2">
      <c r="B42" s="670"/>
      <c r="C42" s="671"/>
      <c r="D42" s="672"/>
    </row>
  </sheetData>
  <sheetProtection algorithmName="SHA-512" hashValue="+R4ly7NqLJ2zW/Y+7noLPUa3I54ygWdGoAfV4x3EVbwaXmLVPvhgdLsCy5VG9v1LWIS/SOt4qut+EtQqcIYmEg==" saltValue="Qk/6xXXRwFOMSEEygPf4uA==" spinCount="100000" sheet="1" objects="1" scenarios="1" selectLockedCells="1"/>
  <mergeCells count="14">
    <mergeCell ref="B42:D42"/>
    <mergeCell ref="B23:D23"/>
    <mergeCell ref="B38:D38"/>
    <mergeCell ref="B6:D6"/>
    <mergeCell ref="B39:D39"/>
    <mergeCell ref="B40:D40"/>
    <mergeCell ref="B41:D41"/>
    <mergeCell ref="B8:D8"/>
    <mergeCell ref="B10:D10"/>
    <mergeCell ref="B12:D12"/>
    <mergeCell ref="B15:D15"/>
    <mergeCell ref="B16:D16"/>
    <mergeCell ref="B18:D18"/>
    <mergeCell ref="B19:D20"/>
  </mergeCells>
  <pageMargins left="0.74803149606299213" right="0.74803149606299213" top="0.39370078740157483" bottom="0.98425196850393704" header="0.51181102362204722" footer="0.51181102362204722"/>
  <pageSetup paperSize="9" scale="80" fitToHeight="2" orientation="portrait" r:id="rId1"/>
  <headerFooter alignWithMargins="0">
    <oddFooter>&amp;R&amp;P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pageSetUpPr fitToPage="1"/>
  </sheetPr>
  <dimension ref="B1:AE128"/>
  <sheetViews>
    <sheetView showGridLines="0" zoomScaleNormal="100" workbookViewId="0">
      <selection activeCell="B19" sqref="B19:D20"/>
    </sheetView>
  </sheetViews>
  <sheetFormatPr defaultColWidth="9.140625" defaultRowHeight="12.75" x14ac:dyDescent="0.2"/>
  <cols>
    <col min="1" max="1" width="9.140625" style="1"/>
    <col min="2" max="2" width="14.140625" style="1" customWidth="1"/>
    <col min="3" max="3" width="11.28515625" style="1" customWidth="1"/>
    <col min="4" max="4" width="23.7109375" style="1" bestFit="1" customWidth="1"/>
    <col min="5" max="9" width="24.42578125" style="1" bestFit="1" customWidth="1"/>
    <col min="10" max="13" width="24.5703125" style="1" customWidth="1"/>
    <col min="14" max="14" width="30.140625" style="1" customWidth="1"/>
    <col min="15" max="15" width="24.5703125" style="1" customWidth="1"/>
    <col min="16" max="16" width="24.7109375" style="1" customWidth="1"/>
    <col min="17" max="25" width="24.5703125" style="1" customWidth="1"/>
    <col min="26" max="26" width="26.140625" style="1" customWidth="1"/>
    <col min="27" max="34" width="24.5703125" style="1" customWidth="1"/>
    <col min="35" max="35" width="40" style="1" bestFit="1" customWidth="1"/>
    <col min="36" max="36" width="17" style="1" bestFit="1" customWidth="1"/>
    <col min="37" max="37" width="13.85546875" style="1" bestFit="1" customWidth="1"/>
    <col min="38" max="38" width="13.42578125" style="1" bestFit="1" customWidth="1"/>
    <col min="39" max="39" width="19.85546875" style="1" bestFit="1" customWidth="1"/>
    <col min="40" max="40" width="12.140625" style="1" bestFit="1" customWidth="1"/>
    <col min="41" max="41" width="17.42578125" style="1" bestFit="1" customWidth="1"/>
    <col min="42" max="42" width="17.5703125" style="1" bestFit="1" customWidth="1"/>
    <col min="43" max="43" width="27.7109375" style="1" bestFit="1" customWidth="1"/>
    <col min="44" max="45" width="9.140625" style="1"/>
    <col min="46" max="46" width="18.7109375" style="1" bestFit="1" customWidth="1"/>
    <col min="47" max="16384" width="9.140625" style="1"/>
  </cols>
  <sheetData>
    <row r="1" spans="2:20" x14ac:dyDescent="0.2">
      <c r="N1" s="48" t="s">
        <v>151</v>
      </c>
    </row>
    <row r="2" spans="2:20" x14ac:dyDescent="0.2">
      <c r="B2" s="100" t="s">
        <v>294</v>
      </c>
      <c r="E2" s="100" t="str" cm="1">
        <f t="array" ref="E2">INDEX(TblDelområde,COLUMN()-COLUMN($E$2)+2)</f>
        <v>Delområde 1</v>
      </c>
      <c r="F2" s="100" cm="1">
        <f t="array" ref="F2">INDEX(TblDelområde,COLUMN()-COLUMN($E$2)+2)</f>
        <v>0</v>
      </c>
      <c r="G2" s="100" cm="1">
        <f t="array" ref="G2">INDEX(TblDelområde,COLUMN()-COLUMN($E$2)+2)</f>
        <v>0</v>
      </c>
      <c r="H2" s="100" cm="1">
        <f t="array" ref="H2">INDEX(TblDelområde,COLUMN()-COLUMN($E$2)+2)</f>
        <v>0</v>
      </c>
      <c r="I2" s="100" cm="1">
        <f t="array" ref="I2">INDEX(TblDelområde,COLUMN()-COLUMN($E$2)+2)</f>
        <v>0</v>
      </c>
      <c r="J2" s="100" cm="1">
        <f t="array" ref="J2">INDEX(TblDelområde,COLUMN()-COLUMN($E$2)+2)</f>
        <v>0</v>
      </c>
      <c r="K2" s="100" cm="1">
        <f t="array" ref="K2">INDEX(TblDelområde,COLUMN()-COLUMN($E$2)+2)</f>
        <v>0</v>
      </c>
      <c r="L2" s="100" cm="1">
        <f t="array" ref="L2">INDEX(TblDelområde,COLUMN()-COLUMN($E$2)+2)</f>
        <v>0</v>
      </c>
      <c r="M2" s="100" cm="1">
        <f t="array" ref="M2">INDEX(TblDelområde,COLUMN()-COLUMN($E$2)+2)</f>
        <v>0</v>
      </c>
      <c r="N2" s="101" t="str" cm="1">
        <f t="array" aca="1" ref="N2" ca="1">INDIRECT("'"&amp;ActiveSheetName&amp;"'!USRDelområde")</f>
        <v>Delområde 1</v>
      </c>
      <c r="P2" s="259" t="s">
        <v>289</v>
      </c>
      <c r="Q2" s="259" t="s">
        <v>288</v>
      </c>
      <c r="R2" s="259"/>
      <c r="S2" s="259" t="s">
        <v>290</v>
      </c>
      <c r="T2" s="259" t="s">
        <v>292</v>
      </c>
    </row>
    <row r="3" spans="2:20" ht="13.5" thickBot="1" x14ac:dyDescent="0.25">
      <c r="B3" s="238" t="s">
        <v>310</v>
      </c>
      <c r="D3" s="122" t="s">
        <v>147</v>
      </c>
      <c r="E3" s="102" t="s">
        <v>301</v>
      </c>
      <c r="F3" s="121" t="str">
        <f>E3</f>
        <v>Välj Varu-/tjänsteområde</v>
      </c>
      <c r="G3" s="121" t="str">
        <f>F3</f>
        <v>Välj Varu-/tjänsteområde</v>
      </c>
      <c r="H3" s="121" t="str">
        <f>G3</f>
        <v>Välj Varu-/tjänsteområde</v>
      </c>
      <c r="I3" s="121" t="str">
        <f>H3</f>
        <v>Välj Varu-/tjänsteområde</v>
      </c>
      <c r="J3" s="121" t="str">
        <f t="shared" ref="J3:L3" si="0">I3</f>
        <v>Välj Varu-/tjänsteområde</v>
      </c>
      <c r="K3" s="121" t="str">
        <f t="shared" si="0"/>
        <v>Välj Varu-/tjänsteområde</v>
      </c>
      <c r="L3" s="121" t="str">
        <f t="shared" si="0"/>
        <v>Välj Varu-/tjänsteområde</v>
      </c>
      <c r="M3" s="121" t="str">
        <f>I3</f>
        <v>Välj Varu-/tjänsteområde</v>
      </c>
      <c r="N3" s="120" t="str">
        <f ca="1">IFERROR(IF(INDEX(E3:M3,MATCH(N$2,E$2:M$2,0))=0,"",INDEX(E3:M3,MATCH(N$2,E$2:M$2,0))),"")</f>
        <v>Välj Varu-/tjänsteområde</v>
      </c>
      <c r="P3" s="4" t="s">
        <v>276</v>
      </c>
      <c r="Q3" s="4" t="s">
        <v>281</v>
      </c>
      <c r="R3" s="4" t="str">
        <f>IF(P3="","","Välj_Vara_tjanst_"&amp;LEFT(P3,1))</f>
        <v>Välj_Vara_tjanst_1</v>
      </c>
      <c r="S3" s="4" t="b">
        <f t="shared" ref="S3:S9" si="1">IF(P3="","",OR(AdminMode,ValdUtvModell=P3))</f>
        <v>1</v>
      </c>
      <c r="T3" s="4" t="str">
        <f>INDEX($Q$3:$Q$9,MATCH(ValdUtvModell,$P$3:$P$9,0))</f>
        <v>1 Spec. - 1. Lägsta pris</v>
      </c>
    </row>
    <row r="4" spans="2:20" x14ac:dyDescent="0.2">
      <c r="D4" s="184" t="s">
        <v>199</v>
      </c>
      <c r="E4" s="238"/>
      <c r="F4" s="238"/>
      <c r="G4" s="238"/>
      <c r="H4" s="238"/>
      <c r="I4" s="238"/>
      <c r="J4" s="238"/>
      <c r="K4" s="238"/>
      <c r="L4" s="238"/>
      <c r="M4" s="238"/>
      <c r="N4" s="120" t="str">
        <f t="shared" ref="N4:N24" ca="1" si="2">IFERROR(IF(INDEX(E4:M4,MATCH(N$2,E$2:M$2,0))=0,"",INDEX(E4:M4,MATCH(N$2,E$2:M$2,0))),"")</f>
        <v/>
      </c>
      <c r="P4" s="4" t="s">
        <v>277</v>
      </c>
      <c r="Q4" s="4" t="s">
        <v>282</v>
      </c>
      <c r="R4" s="4" t="str">
        <f>IF(P4="","","Välj_Vara_tjanst_"&amp;LEFT(P4,1))</f>
        <v>Välj_Vara_tjanst_2</v>
      </c>
      <c r="S4" s="4" t="b">
        <f t="shared" si="1"/>
        <v>0</v>
      </c>
      <c r="T4" s="4"/>
    </row>
    <row r="5" spans="2:20" x14ac:dyDescent="0.2">
      <c r="B5" s="100" t="s">
        <v>237</v>
      </c>
      <c r="D5" s="185" t="s">
        <v>198</v>
      </c>
      <c r="E5" s="238"/>
      <c r="F5" s="238"/>
      <c r="G5" s="238"/>
      <c r="H5" s="238"/>
      <c r="I5" s="238"/>
      <c r="J5" s="238"/>
      <c r="K5" s="238"/>
      <c r="L5" s="238"/>
      <c r="M5" s="238"/>
      <c r="N5" s="120" t="str">
        <f t="shared" ca="1" si="2"/>
        <v/>
      </c>
      <c r="P5" s="4" t="s">
        <v>278</v>
      </c>
      <c r="Q5" s="4" t="s">
        <v>283</v>
      </c>
      <c r="R5" s="4" t="str">
        <f>IF(P5="","","Välj_Vara_tjanst_"&amp;LEFT(P5,1))</f>
        <v>Välj_Vara_tjanst_3</v>
      </c>
      <c r="S5" s="4" t="b">
        <f t="shared" si="1"/>
        <v>0</v>
      </c>
      <c r="T5" s="4"/>
    </row>
    <row r="6" spans="2:20" x14ac:dyDescent="0.2">
      <c r="B6" s="4" t="s">
        <v>309</v>
      </c>
      <c r="D6" s="185"/>
      <c r="E6" s="238"/>
      <c r="F6" s="238"/>
      <c r="G6" s="238"/>
      <c r="H6" s="238"/>
      <c r="I6" s="238"/>
      <c r="J6" s="238"/>
      <c r="K6" s="238"/>
      <c r="L6" s="238"/>
      <c r="M6" s="238"/>
      <c r="N6" s="120" t="str">
        <f t="shared" ca="1" si="2"/>
        <v/>
      </c>
      <c r="P6" s="4" t="s">
        <v>279</v>
      </c>
      <c r="Q6" s="4" t="s">
        <v>284</v>
      </c>
      <c r="R6" s="4" t="str">
        <f>IF(P6="","","Välj_Vara_tjanst_"&amp;LEFT(P6,1))</f>
        <v>Välj_Vara_tjanst_4</v>
      </c>
      <c r="S6" s="4" t="b">
        <f t="shared" si="1"/>
        <v>0</v>
      </c>
      <c r="T6" s="4"/>
    </row>
    <row r="7" spans="2:20" x14ac:dyDescent="0.2">
      <c r="D7" s="185"/>
      <c r="E7" s="238"/>
      <c r="F7" s="238"/>
      <c r="G7" s="238"/>
      <c r="H7" s="238"/>
      <c r="I7" s="238"/>
      <c r="J7" s="238"/>
      <c r="K7" s="238"/>
      <c r="L7" s="238"/>
      <c r="M7" s="238"/>
      <c r="N7" s="120" t="str">
        <f t="shared" ca="1" si="2"/>
        <v/>
      </c>
      <c r="P7" s="4"/>
      <c r="Q7" s="4"/>
      <c r="R7" s="4" t="str">
        <f t="shared" ref="R7:R9" si="3">IF(P7="","","Välj_Vara_Tjänst_"&amp;LEFT(P7,1))</f>
        <v/>
      </c>
      <c r="S7" s="4" t="str">
        <f t="shared" si="1"/>
        <v/>
      </c>
      <c r="T7" s="4"/>
    </row>
    <row r="8" spans="2:20" x14ac:dyDescent="0.2">
      <c r="D8" s="185"/>
      <c r="E8" s="238"/>
      <c r="F8" s="238"/>
      <c r="G8" s="238"/>
      <c r="H8" s="238"/>
      <c r="I8" s="238"/>
      <c r="J8" s="238"/>
      <c r="K8" s="238"/>
      <c r="L8" s="238"/>
      <c r="M8" s="238"/>
      <c r="N8" s="120" t="str">
        <f t="shared" ca="1" si="2"/>
        <v/>
      </c>
      <c r="P8" s="4"/>
      <c r="Q8" s="4"/>
      <c r="R8" s="4" t="str">
        <f t="shared" si="3"/>
        <v/>
      </c>
      <c r="S8" s="4" t="str">
        <f t="shared" si="1"/>
        <v/>
      </c>
      <c r="T8" s="4"/>
    </row>
    <row r="9" spans="2:20" ht="12.75" customHeight="1" x14ac:dyDescent="0.2">
      <c r="D9" s="185"/>
      <c r="E9" s="238"/>
      <c r="F9" s="238"/>
      <c r="G9" s="238"/>
      <c r="H9" s="238"/>
      <c r="I9" s="238"/>
      <c r="J9" s="238"/>
      <c r="K9" s="238"/>
      <c r="L9" s="238"/>
      <c r="M9" s="238"/>
      <c r="N9" s="120" t="str">
        <f t="shared" ca="1" si="2"/>
        <v/>
      </c>
      <c r="P9" s="4"/>
      <c r="Q9" s="4"/>
      <c r="R9" s="4" t="str">
        <f t="shared" si="3"/>
        <v/>
      </c>
      <c r="S9" s="4" t="str">
        <f t="shared" si="1"/>
        <v/>
      </c>
      <c r="T9" s="4"/>
    </row>
    <row r="10" spans="2:20" ht="12.75" customHeight="1" x14ac:dyDescent="0.2">
      <c r="D10" s="185"/>
      <c r="E10" s="238"/>
      <c r="F10" s="238"/>
      <c r="G10" s="238"/>
      <c r="H10" s="238"/>
      <c r="I10" s="238"/>
      <c r="J10" s="238"/>
      <c r="K10" s="238"/>
      <c r="L10" s="238"/>
      <c r="M10" s="238"/>
      <c r="N10" s="120" t="str">
        <f t="shared" ca="1" si="2"/>
        <v/>
      </c>
    </row>
    <row r="11" spans="2:20" ht="12.75" customHeight="1" x14ac:dyDescent="0.2">
      <c r="D11" s="185"/>
      <c r="E11" s="238"/>
      <c r="F11" s="238"/>
      <c r="G11" s="238"/>
      <c r="H11" s="238"/>
      <c r="I11" s="238"/>
      <c r="J11" s="238"/>
      <c r="K11" s="238"/>
      <c r="L11" s="238"/>
      <c r="M11" s="238"/>
      <c r="N11" s="120" t="str">
        <f t="shared" ca="1" si="2"/>
        <v/>
      </c>
    </row>
    <row r="12" spans="2:20" x14ac:dyDescent="0.2">
      <c r="D12" s="185"/>
      <c r="E12" s="238"/>
      <c r="F12" s="238"/>
      <c r="G12" s="238"/>
      <c r="H12" s="238"/>
      <c r="I12" s="238"/>
      <c r="J12" s="238"/>
      <c r="K12" s="238"/>
      <c r="L12" s="238"/>
      <c r="M12" s="238"/>
      <c r="N12" s="120" t="str">
        <f t="shared" ca="1" si="2"/>
        <v/>
      </c>
    </row>
    <row r="13" spans="2:20" x14ac:dyDescent="0.2">
      <c r="C13" s="2"/>
      <c r="D13" s="185"/>
      <c r="E13" s="238"/>
      <c r="F13" s="238"/>
      <c r="G13" s="238"/>
      <c r="H13" s="238"/>
      <c r="I13" s="238"/>
      <c r="J13" s="238"/>
      <c r="K13" s="238"/>
      <c r="L13" s="238"/>
      <c r="M13" s="238"/>
      <c r="N13" s="120" t="str">
        <f t="shared" ca="1" si="2"/>
        <v/>
      </c>
    </row>
    <row r="14" spans="2:20" x14ac:dyDescent="0.2">
      <c r="E14" s="238"/>
      <c r="F14" s="238"/>
      <c r="G14" s="238"/>
      <c r="H14" s="238"/>
      <c r="I14" s="238"/>
      <c r="J14" s="238"/>
      <c r="K14" s="238"/>
      <c r="L14" s="238"/>
      <c r="M14" s="238"/>
      <c r="N14" s="120" t="str">
        <f t="shared" ca="1" si="2"/>
        <v/>
      </c>
    </row>
    <row r="15" spans="2:20" x14ac:dyDescent="0.2">
      <c r="E15" s="238"/>
      <c r="F15" s="238"/>
      <c r="G15" s="238"/>
      <c r="H15" s="238"/>
      <c r="I15" s="238"/>
      <c r="J15" s="238"/>
      <c r="K15" s="238"/>
      <c r="L15" s="238"/>
      <c r="M15" s="238"/>
      <c r="N15" s="120" t="str">
        <f t="shared" ca="1" si="2"/>
        <v/>
      </c>
    </row>
    <row r="16" spans="2:20" x14ac:dyDescent="0.2">
      <c r="E16" s="238"/>
      <c r="F16" s="238"/>
      <c r="G16" s="238"/>
      <c r="H16" s="238"/>
      <c r="I16" s="238"/>
      <c r="J16" s="238"/>
      <c r="K16" s="238"/>
      <c r="L16" s="238"/>
      <c r="M16" s="238"/>
      <c r="N16" s="120" t="str">
        <f t="shared" ca="1" si="2"/>
        <v/>
      </c>
    </row>
    <row r="17" spans="5:17" x14ac:dyDescent="0.2">
      <c r="E17" s="238"/>
      <c r="F17" s="238"/>
      <c r="G17" s="238"/>
      <c r="H17" s="238"/>
      <c r="I17" s="238"/>
      <c r="J17" s="238"/>
      <c r="K17" s="238"/>
      <c r="L17" s="238"/>
      <c r="M17" s="238"/>
      <c r="N17" s="120" t="str">
        <f t="shared" ca="1" si="2"/>
        <v/>
      </c>
    </row>
    <row r="18" spans="5:17" x14ac:dyDescent="0.2">
      <c r="E18" s="238"/>
      <c r="F18" s="238"/>
      <c r="G18" s="238"/>
      <c r="H18" s="238"/>
      <c r="I18" s="238"/>
      <c r="J18" s="238"/>
      <c r="K18" s="238"/>
      <c r="L18" s="238"/>
      <c r="M18" s="238"/>
      <c r="N18" s="120" t="str">
        <f t="shared" ca="1" si="2"/>
        <v/>
      </c>
    </row>
    <row r="19" spans="5:17" x14ac:dyDescent="0.2">
      <c r="E19" s="238"/>
      <c r="F19" s="238"/>
      <c r="G19" s="238"/>
      <c r="H19" s="238"/>
      <c r="I19" s="238"/>
      <c r="J19" s="238"/>
      <c r="K19" s="238"/>
      <c r="L19" s="238"/>
      <c r="M19" s="238"/>
      <c r="N19" s="120" t="str">
        <f t="shared" ca="1" si="2"/>
        <v/>
      </c>
    </row>
    <row r="20" spans="5:17" x14ac:dyDescent="0.2">
      <c r="E20" s="238"/>
      <c r="F20" s="238"/>
      <c r="G20" s="238"/>
      <c r="H20" s="238"/>
      <c r="I20" s="238"/>
      <c r="J20" s="238"/>
      <c r="K20" s="238"/>
      <c r="L20" s="238"/>
      <c r="M20" s="238"/>
      <c r="N20" s="120" t="str">
        <f t="shared" ca="1" si="2"/>
        <v/>
      </c>
    </row>
    <row r="21" spans="5:17" x14ac:dyDescent="0.2">
      <c r="E21" s="238"/>
      <c r="F21" s="238"/>
      <c r="G21" s="238"/>
      <c r="H21" s="238"/>
      <c r="I21" s="238"/>
      <c r="J21" s="238"/>
      <c r="K21" s="238"/>
      <c r="L21" s="238"/>
      <c r="M21" s="238"/>
      <c r="N21" s="120" t="str">
        <f t="shared" ca="1" si="2"/>
        <v/>
      </c>
    </row>
    <row r="22" spans="5:17" x14ac:dyDescent="0.2">
      <c r="E22" s="238"/>
      <c r="F22" s="238"/>
      <c r="G22" s="238"/>
      <c r="H22" s="238"/>
      <c r="I22" s="238"/>
      <c r="J22" s="238"/>
      <c r="K22" s="238"/>
      <c r="L22" s="238"/>
      <c r="M22" s="238"/>
      <c r="N22" s="120" t="str">
        <f t="shared" ca="1" si="2"/>
        <v/>
      </c>
    </row>
    <row r="23" spans="5:17" x14ac:dyDescent="0.2">
      <c r="E23" s="238"/>
      <c r="F23" s="238"/>
      <c r="G23" s="238"/>
      <c r="H23" s="238"/>
      <c r="I23" s="238"/>
      <c r="J23" s="238"/>
      <c r="K23" s="238"/>
      <c r="L23" s="238"/>
      <c r="M23" s="238"/>
      <c r="N23" s="120" t="str">
        <f t="shared" ca="1" si="2"/>
        <v/>
      </c>
    </row>
    <row r="24" spans="5:17" x14ac:dyDescent="0.2">
      <c r="E24" s="238"/>
      <c r="F24" s="238"/>
      <c r="G24" s="238"/>
      <c r="H24" s="238"/>
      <c r="I24" s="238"/>
      <c r="J24" s="238"/>
      <c r="K24" s="238"/>
      <c r="L24" s="238"/>
      <c r="M24" s="238"/>
      <c r="N24" s="120" t="str">
        <f t="shared" ca="1" si="2"/>
        <v/>
      </c>
    </row>
    <row r="25" spans="5:17" x14ac:dyDescent="0.2">
      <c r="N25" s="237"/>
    </row>
    <row r="26" spans="5:17" x14ac:dyDescent="0.2">
      <c r="N26" s="237"/>
    </row>
    <row r="27" spans="5:17" ht="13.5" thickBot="1" x14ac:dyDescent="0.25">
      <c r="E27" s="96" t="s">
        <v>299</v>
      </c>
      <c r="N27" s="48" t="s">
        <v>150</v>
      </c>
      <c r="O27" s="48" t="s">
        <v>355</v>
      </c>
      <c r="P27" s="48" t="s">
        <v>349</v>
      </c>
      <c r="Q27" s="48" t="s">
        <v>401</v>
      </c>
    </row>
    <row r="28" spans="5:17" x14ac:dyDescent="0.2">
      <c r="E28" s="102" t="s">
        <v>348</v>
      </c>
      <c r="F28" s="121" t="str">
        <f>E28</f>
        <v>Välj Tjänst</v>
      </c>
      <c r="G28" s="121" t="str">
        <f>F28</f>
        <v>Välj Tjänst</v>
      </c>
      <c r="H28" s="121" t="str">
        <f>G28</f>
        <v>Välj Tjänst</v>
      </c>
      <c r="I28" s="121" t="str">
        <f>H28</f>
        <v>Välj Tjänst</v>
      </c>
      <c r="J28" s="121" t="str">
        <f t="shared" ref="J28:L28" si="4">I28</f>
        <v>Välj Tjänst</v>
      </c>
      <c r="K28" s="121" t="str">
        <f t="shared" si="4"/>
        <v>Välj Tjänst</v>
      </c>
      <c r="L28" s="121" t="str">
        <f t="shared" si="4"/>
        <v>Välj Tjänst</v>
      </c>
      <c r="M28" s="121" t="str">
        <f>I28</f>
        <v>Välj Tjänst</v>
      </c>
      <c r="N28" s="119" t="s">
        <v>348</v>
      </c>
      <c r="P28" s="1" t="b">
        <v>1</v>
      </c>
      <c r="Q28" s="1" t="b">
        <v>1</v>
      </c>
    </row>
    <row r="29" spans="5:17" x14ac:dyDescent="0.2">
      <c r="E29" s="238" t="s">
        <v>311</v>
      </c>
      <c r="F29" s="238"/>
      <c r="G29" s="47"/>
      <c r="H29" s="47"/>
      <c r="I29" s="47"/>
      <c r="J29" s="47"/>
      <c r="K29" s="47"/>
      <c r="L29" s="47"/>
      <c r="M29" s="118"/>
      <c r="N29" s="120" t="str">
        <f ca="1">IFERROR(IF(INDEX(E29:M29,MATCH(N$2,E$2:M$2,0))=0,"",INDEX(E29:M29,MATCH(N$2,E$2:M$2,0))),"")</f>
        <v>Flyg - Inrikes</v>
      </c>
      <c r="O29" s="96" t="s">
        <v>356</v>
      </c>
      <c r="P29" s="1" t="b">
        <v>1</v>
      </c>
      <c r="Q29" s="1" t="b">
        <v>1</v>
      </c>
    </row>
    <row r="30" spans="5:17" x14ac:dyDescent="0.2">
      <c r="E30" s="238" t="s">
        <v>316</v>
      </c>
      <c r="F30" s="238"/>
      <c r="G30" s="47"/>
      <c r="H30" s="47"/>
      <c r="I30" s="47"/>
      <c r="J30" s="47"/>
      <c r="K30" s="47"/>
      <c r="L30" s="47"/>
      <c r="M30" s="118"/>
      <c r="N30" s="120" t="str">
        <f t="shared" ref="N30:N54" ca="1" si="5">IFERROR(IF(INDEX(E30:M30,MATCH(N$2,E$2:M$2,0))=0,"",INDEX(E30:M30,MATCH(N$2,E$2:M$2,0))),"")</f>
        <v>Flyg - Norden</v>
      </c>
      <c r="O30" s="96" t="s">
        <v>356</v>
      </c>
      <c r="P30" s="1" t="b">
        <v>1</v>
      </c>
      <c r="Q30" s="1" t="b">
        <v>1</v>
      </c>
    </row>
    <row r="31" spans="5:17" x14ac:dyDescent="0.2">
      <c r="E31" s="238" t="s">
        <v>317</v>
      </c>
      <c r="F31" s="238"/>
      <c r="G31" s="47"/>
      <c r="H31" s="47"/>
      <c r="I31" s="47"/>
      <c r="J31" s="47"/>
      <c r="K31" s="47"/>
      <c r="L31" s="47"/>
      <c r="M31" s="118"/>
      <c r="N31" s="120" t="str">
        <f t="shared" ca="1" si="5"/>
        <v>Flyg - Europa</v>
      </c>
      <c r="O31" s="96" t="s">
        <v>356</v>
      </c>
      <c r="P31" s="1" t="b">
        <v>1</v>
      </c>
      <c r="Q31" s="1" t="b">
        <v>1</v>
      </c>
    </row>
    <row r="32" spans="5:17" x14ac:dyDescent="0.2">
      <c r="E32" s="238" t="s">
        <v>318</v>
      </c>
      <c r="F32" s="238"/>
      <c r="G32" s="47"/>
      <c r="H32" s="47"/>
      <c r="I32" s="47"/>
      <c r="J32" s="47"/>
      <c r="K32" s="47"/>
      <c r="L32" s="47"/>
      <c r="M32" s="118"/>
      <c r="N32" s="120" t="str">
        <f t="shared" ca="1" si="5"/>
        <v>Flyg -  Interkontinentalt</v>
      </c>
      <c r="O32" s="96" t="s">
        <v>356</v>
      </c>
      <c r="P32" s="1" t="b">
        <v>1</v>
      </c>
      <c r="Q32" s="1" t="b">
        <v>1</v>
      </c>
    </row>
    <row r="33" spans="5:17" x14ac:dyDescent="0.2">
      <c r="E33" s="238" t="s">
        <v>319</v>
      </c>
      <c r="F33" s="238"/>
      <c r="G33" s="47"/>
      <c r="H33" s="47"/>
      <c r="I33" s="47"/>
      <c r="J33" s="47"/>
      <c r="K33" s="47"/>
      <c r="L33" s="47"/>
      <c r="M33" s="118"/>
      <c r="N33" s="120" t="str">
        <f t="shared" ca="1" si="5"/>
        <v>Flyg - Årskort</v>
      </c>
      <c r="O33" s="96" t="s">
        <v>357</v>
      </c>
      <c r="P33" s="1" t="b">
        <v>0</v>
      </c>
      <c r="Q33" s="1" t="b">
        <v>1</v>
      </c>
    </row>
    <row r="34" spans="5:17" x14ac:dyDescent="0.2">
      <c r="E34" s="238" t="s">
        <v>320</v>
      </c>
      <c r="F34" s="238"/>
      <c r="G34" s="47"/>
      <c r="H34" s="47"/>
      <c r="I34" s="47"/>
      <c r="J34" s="47"/>
      <c r="K34" s="47"/>
      <c r="L34" s="47"/>
      <c r="M34" s="118"/>
      <c r="N34" s="120" t="str">
        <f t="shared" ca="1" si="5"/>
        <v>Tåg - Inrikes</v>
      </c>
      <c r="O34" s="96" t="s">
        <v>356</v>
      </c>
      <c r="P34" s="1" t="b">
        <v>1</v>
      </c>
      <c r="Q34" s="1" t="b">
        <v>1</v>
      </c>
    </row>
    <row r="35" spans="5:17" x14ac:dyDescent="0.2">
      <c r="E35" s="238" t="s">
        <v>321</v>
      </c>
      <c r="F35" s="238"/>
      <c r="G35" s="47"/>
      <c r="H35" s="47"/>
      <c r="I35" s="47"/>
      <c r="J35" s="47"/>
      <c r="K35" s="47"/>
      <c r="L35" s="47"/>
      <c r="M35" s="118"/>
      <c r="N35" s="120" t="str">
        <f t="shared" ca="1" si="5"/>
        <v>Tåg - Utrikes</v>
      </c>
      <c r="O35" s="96" t="s">
        <v>356</v>
      </c>
      <c r="P35" s="1" t="b">
        <v>1</v>
      </c>
      <c r="Q35" s="1" t="b">
        <v>1</v>
      </c>
    </row>
    <row r="36" spans="5:17" x14ac:dyDescent="0.2">
      <c r="E36" s="238" t="s">
        <v>436</v>
      </c>
      <c r="F36" s="238"/>
      <c r="G36" s="47"/>
      <c r="H36" s="47"/>
      <c r="I36" s="47"/>
      <c r="J36" s="47"/>
      <c r="K36" s="47"/>
      <c r="L36" s="47"/>
      <c r="M36" s="118"/>
      <c r="N36" s="120" t="str">
        <f t="shared" ca="1" si="5"/>
        <v>Tåg - Årskort/Dest.kort</v>
      </c>
      <c r="O36" s="96" t="s">
        <v>357</v>
      </c>
      <c r="P36" s="1" t="b">
        <v>0</v>
      </c>
      <c r="Q36" s="1" t="b">
        <v>1</v>
      </c>
    </row>
    <row r="37" spans="5:17" x14ac:dyDescent="0.2">
      <c r="E37" s="238" t="s">
        <v>322</v>
      </c>
      <c r="F37" s="238"/>
      <c r="G37" s="47"/>
      <c r="H37" s="47"/>
      <c r="I37" s="47"/>
      <c r="J37" s="47"/>
      <c r="K37" s="47"/>
      <c r="L37" s="47"/>
      <c r="M37" s="118"/>
      <c r="N37" s="120" t="str">
        <f t="shared" ca="1" si="5"/>
        <v>Hotell/Logi</v>
      </c>
      <c r="O37" s="96" t="s">
        <v>358</v>
      </c>
      <c r="P37" s="1" t="b">
        <v>1</v>
      </c>
      <c r="Q37" s="1" t="b">
        <v>0</v>
      </c>
    </row>
    <row r="38" spans="5:17" x14ac:dyDescent="0.2">
      <c r="E38" s="238" t="s">
        <v>323</v>
      </c>
      <c r="F38" s="238"/>
      <c r="G38" s="47"/>
      <c r="H38" s="47"/>
      <c r="I38" s="47"/>
      <c r="J38" s="47"/>
      <c r="K38" s="47"/>
      <c r="L38" s="47"/>
      <c r="M38" s="118"/>
      <c r="N38" s="120" t="str">
        <f t="shared" ca="1" si="5"/>
        <v>eVoucher - Inrikes</v>
      </c>
      <c r="O38" s="96" t="s">
        <v>359</v>
      </c>
      <c r="P38" s="1" t="b">
        <v>1</v>
      </c>
      <c r="Q38" s="1" t="b">
        <v>1</v>
      </c>
    </row>
    <row r="39" spans="5:17" x14ac:dyDescent="0.2">
      <c r="E39" s="238" t="s">
        <v>324</v>
      </c>
      <c r="F39" s="238"/>
      <c r="G39" s="47"/>
      <c r="H39" s="47"/>
      <c r="I39" s="47"/>
      <c r="J39" s="47"/>
      <c r="K39" s="47"/>
      <c r="L39" s="47"/>
      <c r="M39" s="118"/>
      <c r="N39" s="120" t="str">
        <f t="shared" ca="1" si="5"/>
        <v>eVoucher - Utrikes</v>
      </c>
      <c r="O39" s="96" t="s">
        <v>359</v>
      </c>
      <c r="P39" s="1" t="b">
        <v>1</v>
      </c>
      <c r="Q39" s="1" t="b">
        <v>1</v>
      </c>
    </row>
    <row r="40" spans="5:17" x14ac:dyDescent="0.2">
      <c r="E40" s="238" t="s">
        <v>325</v>
      </c>
      <c r="F40" s="238"/>
      <c r="G40" s="47"/>
      <c r="H40" s="47"/>
      <c r="I40" s="47"/>
      <c r="J40" s="47"/>
      <c r="K40" s="47"/>
      <c r="L40" s="47"/>
      <c r="M40" s="118"/>
      <c r="N40" s="120" t="str">
        <f t="shared" ca="1" si="5"/>
        <v>Hyrbil</v>
      </c>
      <c r="O40" s="96" t="s">
        <v>360</v>
      </c>
      <c r="P40" s="1" t="b">
        <v>1</v>
      </c>
      <c r="Q40" s="1" t="b">
        <v>1</v>
      </c>
    </row>
    <row r="41" spans="5:17" x14ac:dyDescent="0.2">
      <c r="E41" s="238" t="s">
        <v>326</v>
      </c>
      <c r="F41" s="238"/>
      <c r="G41" s="47"/>
      <c r="H41" s="47"/>
      <c r="I41" s="47"/>
      <c r="J41" s="47"/>
      <c r="K41" s="47"/>
      <c r="L41" s="47"/>
      <c r="M41" s="118"/>
      <c r="N41" s="120" t="str">
        <f t="shared" ca="1" si="5"/>
        <v>Anslutningstransport - Till/från tåg/flyg</v>
      </c>
      <c r="O41" s="96" t="s">
        <v>361</v>
      </c>
      <c r="P41" s="1" t="b">
        <v>1</v>
      </c>
      <c r="Q41" s="1" t="b">
        <v>1</v>
      </c>
    </row>
    <row r="42" spans="5:17" x14ac:dyDescent="0.2">
      <c r="E42" s="238" t="s">
        <v>327</v>
      </c>
      <c r="F42" s="238"/>
      <c r="G42" s="47"/>
      <c r="H42" s="47"/>
      <c r="I42" s="47"/>
      <c r="J42" s="47"/>
      <c r="K42" s="47"/>
      <c r="L42" s="47"/>
      <c r="M42" s="118"/>
      <c r="N42" s="120" t="str">
        <f t="shared" ca="1" si="5"/>
        <v>Buss</v>
      </c>
      <c r="O42" s="96" t="s">
        <v>356</v>
      </c>
      <c r="P42" s="1" t="b">
        <v>0</v>
      </c>
      <c r="Q42" s="1" t="b">
        <v>0</v>
      </c>
    </row>
    <row r="43" spans="5:17" x14ac:dyDescent="0.2">
      <c r="E43" s="238" t="s">
        <v>328</v>
      </c>
      <c r="F43" s="238"/>
      <c r="G43" s="47"/>
      <c r="H43" s="47"/>
      <c r="I43" s="47"/>
      <c r="J43" s="47"/>
      <c r="K43" s="47"/>
      <c r="L43" s="47"/>
      <c r="M43" s="118"/>
      <c r="N43" s="120" t="str">
        <f t="shared" ca="1" si="5"/>
        <v>Båt</v>
      </c>
      <c r="O43" s="96" t="s">
        <v>356</v>
      </c>
      <c r="P43" s="1" t="b">
        <v>0</v>
      </c>
      <c r="Q43" s="1" t="b">
        <v>1</v>
      </c>
    </row>
    <row r="44" spans="5:17" x14ac:dyDescent="0.2">
      <c r="E44" s="238" t="s">
        <v>329</v>
      </c>
      <c r="F44" s="238"/>
      <c r="G44" s="47"/>
      <c r="H44" s="47"/>
      <c r="I44" s="47"/>
      <c r="J44" s="47"/>
      <c r="K44" s="47"/>
      <c r="L44" s="47"/>
      <c r="M44" s="118"/>
      <c r="N44" s="120" t="str">
        <f t="shared" ca="1" si="5"/>
        <v>Ombokning flyg</v>
      </c>
      <c r="O44" s="96" t="s">
        <v>363</v>
      </c>
      <c r="P44" s="1" t="b">
        <v>1</v>
      </c>
      <c r="Q44" s="1" t="b">
        <v>1</v>
      </c>
    </row>
    <row r="45" spans="5:17" x14ac:dyDescent="0.2">
      <c r="E45" s="238" t="s">
        <v>330</v>
      </c>
      <c r="F45" s="238"/>
      <c r="G45" s="47"/>
      <c r="H45" s="47"/>
      <c r="I45" s="47"/>
      <c r="J45" s="47"/>
      <c r="K45" s="47"/>
      <c r="L45" s="47"/>
      <c r="M45" s="118"/>
      <c r="N45" s="120" t="str">
        <f t="shared" ca="1" si="5"/>
        <v>Ombokning tåg</v>
      </c>
      <c r="O45" s="96" t="s">
        <v>363</v>
      </c>
      <c r="P45" s="1" t="b">
        <v>1</v>
      </c>
      <c r="Q45" s="1" t="b">
        <v>1</v>
      </c>
    </row>
    <row r="46" spans="5:17" x14ac:dyDescent="0.2">
      <c r="E46" s="238" t="s">
        <v>331</v>
      </c>
      <c r="F46" s="238"/>
      <c r="G46" s="47"/>
      <c r="H46" s="47"/>
      <c r="I46" s="47"/>
      <c r="J46" s="47"/>
      <c r="K46" s="47"/>
      <c r="L46" s="47"/>
      <c r="M46" s="118"/>
      <c r="N46" s="120" t="str">
        <f t="shared" ca="1" si="5"/>
        <v>Ombokning hotell/logi</v>
      </c>
      <c r="O46" s="96" t="s">
        <v>364</v>
      </c>
      <c r="P46" s="1" t="b">
        <v>1</v>
      </c>
      <c r="Q46" s="1" t="b">
        <v>1</v>
      </c>
    </row>
    <row r="47" spans="5:17" x14ac:dyDescent="0.2">
      <c r="E47" s="238" t="s">
        <v>332</v>
      </c>
      <c r="F47" s="238"/>
      <c r="G47" s="47"/>
      <c r="H47" s="47"/>
      <c r="I47" s="47"/>
      <c r="J47" s="47"/>
      <c r="K47" s="47"/>
      <c r="L47" s="47"/>
      <c r="M47" s="118"/>
      <c r="N47" s="120" t="str">
        <f t="shared" ca="1" si="5"/>
        <v>Omskrivning</v>
      </c>
      <c r="O47" s="96" t="s">
        <v>389</v>
      </c>
      <c r="P47" s="1" t="b">
        <v>0</v>
      </c>
      <c r="Q47" s="1" t="b">
        <v>1</v>
      </c>
    </row>
    <row r="48" spans="5:17" x14ac:dyDescent="0.2">
      <c r="E48" s="238" t="s">
        <v>333</v>
      </c>
      <c r="F48" s="238"/>
      <c r="G48" s="47"/>
      <c r="H48" s="47"/>
      <c r="I48" s="47"/>
      <c r="J48" s="47"/>
      <c r="K48" s="47"/>
      <c r="L48" s="47"/>
      <c r="M48" s="118"/>
      <c r="N48" s="120" t="str">
        <f t="shared" ca="1" si="5"/>
        <v>Kreditering flyg</v>
      </c>
      <c r="O48" s="96" t="s">
        <v>362</v>
      </c>
      <c r="P48" s="1" t="b">
        <v>1</v>
      </c>
      <c r="Q48" s="1" t="b">
        <v>1</v>
      </c>
    </row>
    <row r="49" spans="4:26" x14ac:dyDescent="0.2">
      <c r="E49" s="238" t="s">
        <v>334</v>
      </c>
      <c r="F49" s="238"/>
      <c r="G49" s="47"/>
      <c r="H49" s="47"/>
      <c r="I49" s="47"/>
      <c r="J49" s="47"/>
      <c r="K49" s="47"/>
      <c r="L49" s="47"/>
      <c r="M49" s="118"/>
      <c r="N49" s="120" t="str">
        <f t="shared" ca="1" si="5"/>
        <v>Kreditering tåg</v>
      </c>
      <c r="O49" s="96" t="s">
        <v>362</v>
      </c>
      <c r="P49" s="1" t="b">
        <v>1</v>
      </c>
      <c r="Q49" s="1" t="b">
        <v>1</v>
      </c>
    </row>
    <row r="50" spans="4:26" x14ac:dyDescent="0.2">
      <c r="E50" s="238" t="s">
        <v>335</v>
      </c>
      <c r="F50" s="238"/>
      <c r="G50" s="47"/>
      <c r="H50" s="47"/>
      <c r="I50" s="47"/>
      <c r="J50" s="47"/>
      <c r="K50" s="47"/>
      <c r="L50" s="47"/>
      <c r="M50" s="118"/>
      <c r="N50" s="120" t="str">
        <f t="shared" ca="1" si="5"/>
        <v>24-timmarsservice</v>
      </c>
      <c r="O50" s="96" t="s">
        <v>365</v>
      </c>
      <c r="P50" s="1" t="b">
        <v>0</v>
      </c>
      <c r="Q50" s="1" t="b">
        <v>1</v>
      </c>
    </row>
    <row r="51" spans="4:26" x14ac:dyDescent="0.2">
      <c r="E51" s="238" t="s">
        <v>336</v>
      </c>
      <c r="F51" s="238"/>
      <c r="G51" s="47"/>
      <c r="H51" s="47"/>
      <c r="I51" s="47"/>
      <c r="J51" s="47"/>
      <c r="K51" s="47"/>
      <c r="L51" s="47"/>
      <c r="M51" s="118"/>
      <c r="N51" s="120" t="str">
        <f t="shared" ca="1" si="5"/>
        <v>Visum</v>
      </c>
      <c r="O51" s="96" t="s">
        <v>366</v>
      </c>
      <c r="P51" s="1" t="b">
        <v>0</v>
      </c>
      <c r="Q51" s="1" t="b">
        <v>1</v>
      </c>
    </row>
    <row r="52" spans="4:26" x14ac:dyDescent="0.2">
      <c r="E52" s="238" t="s">
        <v>337</v>
      </c>
      <c r="F52" s="238"/>
      <c r="G52" s="47"/>
      <c r="H52" s="47"/>
      <c r="I52" s="47"/>
      <c r="J52" s="47"/>
      <c r="K52" s="47"/>
      <c r="L52" s="47"/>
      <c r="M52" s="118"/>
      <c r="N52" s="120" t="str">
        <f t="shared" ca="1" si="5"/>
        <v>Upplägg av profiler</v>
      </c>
      <c r="O52" s="96" t="s">
        <v>367</v>
      </c>
      <c r="P52" s="1" t="b">
        <v>0</v>
      </c>
      <c r="Q52" s="1" t="b">
        <v>1</v>
      </c>
    </row>
    <row r="53" spans="4:26" x14ac:dyDescent="0.2">
      <c r="E53" s="238" t="s">
        <v>338</v>
      </c>
      <c r="F53" s="238"/>
      <c r="G53" s="47"/>
      <c r="H53" s="47"/>
      <c r="I53" s="47"/>
      <c r="J53" s="47"/>
      <c r="K53" s="47"/>
      <c r="L53" s="47"/>
      <c r="M53" s="118"/>
      <c r="N53" s="120" t="str">
        <f t="shared" ca="1" si="5"/>
        <v>Gruppresor</v>
      </c>
      <c r="O53" s="96" t="s">
        <v>368</v>
      </c>
      <c r="P53" s="1" t="b">
        <v>0</v>
      </c>
      <c r="Q53" s="1" t="b">
        <v>1</v>
      </c>
      <c r="V53" s="239"/>
    </row>
    <row r="54" spans="4:26" x14ac:dyDescent="0.2">
      <c r="E54" s="238" t="s">
        <v>339</v>
      </c>
      <c r="F54" s="238"/>
      <c r="G54" s="47"/>
      <c r="H54" s="47"/>
      <c r="I54" s="47"/>
      <c r="J54" s="47"/>
      <c r="K54" s="47"/>
      <c r="L54" s="47"/>
      <c r="M54" s="118"/>
      <c r="N54" s="120" t="str">
        <f t="shared" ca="1" si="5"/>
        <v>Konferens</v>
      </c>
      <c r="O54" s="96" t="s">
        <v>369</v>
      </c>
      <c r="P54" s="1" t="b">
        <v>0</v>
      </c>
      <c r="Q54" s="1" t="b">
        <v>1</v>
      </c>
      <c r="V54" s="239"/>
    </row>
    <row r="55" spans="4:26" x14ac:dyDescent="0.2">
      <c r="S55" s="239"/>
    </row>
    <row r="56" spans="4:26" ht="13.5" thickBot="1" x14ac:dyDescent="0.25">
      <c r="J56" s="48"/>
      <c r="K56" s="48"/>
      <c r="M56" s="48" t="s">
        <v>99</v>
      </c>
      <c r="X56" s="48"/>
      <c r="Z56" s="48"/>
    </row>
    <row r="57" spans="4:26" ht="13.5" thickBot="1" x14ac:dyDescent="0.25">
      <c r="D57" s="48"/>
      <c r="E57" s="114" t="s">
        <v>370</v>
      </c>
      <c r="F57" s="114" t="s">
        <v>410</v>
      </c>
      <c r="G57" s="114" t="s">
        <v>416</v>
      </c>
      <c r="H57" s="114" t="s">
        <v>139</v>
      </c>
      <c r="I57" s="114" t="s">
        <v>396</v>
      </c>
      <c r="J57" s="114" t="s">
        <v>148</v>
      </c>
      <c r="K57" s="114" t="s">
        <v>387</v>
      </c>
      <c r="L57" s="114" t="s">
        <v>403</v>
      </c>
      <c r="M57" s="115" t="s">
        <v>77</v>
      </c>
    </row>
    <row r="58" spans="4:26" ht="13.5" thickBot="1" x14ac:dyDescent="0.25">
      <c r="D58" s="96"/>
      <c r="E58" s="108" t="s">
        <v>371</v>
      </c>
      <c r="F58" s="108" t="s">
        <v>411</v>
      </c>
      <c r="G58" s="108" t="s">
        <v>417</v>
      </c>
      <c r="H58" s="113" t="s">
        <v>125</v>
      </c>
      <c r="I58" s="111" t="s">
        <v>400</v>
      </c>
      <c r="J58" s="199" t="s">
        <v>200</v>
      </c>
      <c r="K58" s="112"/>
      <c r="L58" s="199" t="s">
        <v>404</v>
      </c>
      <c r="M58" s="116" t="s">
        <v>78</v>
      </c>
    </row>
    <row r="59" spans="4:26" x14ac:dyDescent="0.2">
      <c r="D59" s="96"/>
      <c r="E59" s="269" t="s">
        <v>372</v>
      </c>
      <c r="F59" s="269" t="s">
        <v>414</v>
      </c>
      <c r="G59" s="269" t="s">
        <v>126</v>
      </c>
      <c r="H59" s="109" t="s">
        <v>140</v>
      </c>
      <c r="I59" s="199" t="s">
        <v>397</v>
      </c>
      <c r="J59" s="111" t="s">
        <v>126</v>
      </c>
      <c r="L59" s="111" t="s">
        <v>405</v>
      </c>
      <c r="M59" s="116" t="s">
        <v>79</v>
      </c>
    </row>
    <row r="60" spans="4:26" ht="13.5" thickBot="1" x14ac:dyDescent="0.25">
      <c r="D60" s="96"/>
      <c r="E60" s="269" t="s">
        <v>373</v>
      </c>
      <c r="F60" s="269" t="s">
        <v>411</v>
      </c>
      <c r="G60" s="269" t="s">
        <v>417</v>
      </c>
      <c r="H60" s="109" t="s">
        <v>141</v>
      </c>
      <c r="I60" s="111" t="s">
        <v>398</v>
      </c>
      <c r="J60" s="111"/>
      <c r="L60" s="112"/>
      <c r="M60" s="116" t="s">
        <v>80</v>
      </c>
    </row>
    <row r="61" spans="4:26" ht="13.5" thickBot="1" x14ac:dyDescent="0.25">
      <c r="D61" s="96"/>
      <c r="E61" s="269" t="s">
        <v>374</v>
      </c>
      <c r="F61" s="269" t="s">
        <v>412</v>
      </c>
      <c r="G61" s="269" t="s">
        <v>417</v>
      </c>
      <c r="H61" s="109" t="s">
        <v>142</v>
      </c>
      <c r="I61" s="112" t="s">
        <v>399</v>
      </c>
      <c r="J61" s="111"/>
      <c r="M61" s="116" t="s">
        <v>81</v>
      </c>
    </row>
    <row r="62" spans="4:26" ht="13.5" thickBot="1" x14ac:dyDescent="0.25">
      <c r="D62" s="96"/>
      <c r="E62" s="269" t="s">
        <v>375</v>
      </c>
      <c r="F62" s="269" t="s">
        <v>411</v>
      </c>
      <c r="G62" s="269" t="s">
        <v>417</v>
      </c>
      <c r="H62" s="109" t="s">
        <v>143</v>
      </c>
      <c r="J62" s="112"/>
      <c r="M62" s="116" t="s">
        <v>82</v>
      </c>
    </row>
    <row r="63" spans="4:26" x14ac:dyDescent="0.2">
      <c r="D63" s="96"/>
      <c r="E63" s="269" t="s">
        <v>376</v>
      </c>
      <c r="F63" s="269" t="s">
        <v>440</v>
      </c>
      <c r="G63" s="269" t="s">
        <v>417</v>
      </c>
      <c r="H63" s="109" t="s">
        <v>144</v>
      </c>
      <c r="M63" s="116" t="s">
        <v>83</v>
      </c>
    </row>
    <row r="64" spans="4:26" x14ac:dyDescent="0.2">
      <c r="E64" s="269" t="s">
        <v>377</v>
      </c>
      <c r="F64" s="269" t="s">
        <v>369</v>
      </c>
      <c r="G64" s="269" t="s">
        <v>417</v>
      </c>
      <c r="H64" s="109" t="s">
        <v>145</v>
      </c>
      <c r="M64" s="116" t="s">
        <v>84</v>
      </c>
    </row>
    <row r="65" spans="4:16" ht="13.5" thickBot="1" x14ac:dyDescent="0.25">
      <c r="E65" s="269" t="s">
        <v>378</v>
      </c>
      <c r="F65" s="269" t="s">
        <v>441</v>
      </c>
      <c r="G65" s="269" t="s">
        <v>417</v>
      </c>
      <c r="H65" s="110" t="s">
        <v>146</v>
      </c>
      <c r="M65" s="116" t="s">
        <v>85</v>
      </c>
    </row>
    <row r="66" spans="4:16" x14ac:dyDescent="0.2">
      <c r="E66" s="269" t="s">
        <v>379</v>
      </c>
      <c r="F66" s="269" t="s">
        <v>411</v>
      </c>
      <c r="G66" s="269" t="s">
        <v>417</v>
      </c>
      <c r="M66" s="116" t="s">
        <v>86</v>
      </c>
      <c r="P66" s="48"/>
    </row>
    <row r="67" spans="4:16" ht="13.5" thickBot="1" x14ac:dyDescent="0.25">
      <c r="E67" s="269" t="s">
        <v>380</v>
      </c>
      <c r="F67" s="269" t="s">
        <v>413</v>
      </c>
      <c r="G67" s="269" t="s">
        <v>126</v>
      </c>
      <c r="H67" s="20" t="s">
        <v>246</v>
      </c>
      <c r="M67" s="116" t="s">
        <v>98</v>
      </c>
      <c r="P67" s="28"/>
    </row>
    <row r="68" spans="4:16" x14ac:dyDescent="0.2">
      <c r="E68" s="269" t="s">
        <v>381</v>
      </c>
      <c r="F68" s="269" t="s">
        <v>415</v>
      </c>
      <c r="G68" s="269" t="s">
        <v>126</v>
      </c>
      <c r="H68" s="108"/>
      <c r="M68" s="116" t="s">
        <v>87</v>
      </c>
      <c r="P68" s="28"/>
    </row>
    <row r="69" spans="4:16" ht="13.5" thickBot="1" x14ac:dyDescent="0.25">
      <c r="E69" s="269"/>
      <c r="F69" s="269"/>
      <c r="G69" s="269"/>
      <c r="H69" s="117" t="s">
        <v>245</v>
      </c>
      <c r="M69" s="116" t="s">
        <v>88</v>
      </c>
      <c r="P69" s="28"/>
    </row>
    <row r="70" spans="4:16" ht="13.5" thickBot="1" x14ac:dyDescent="0.25">
      <c r="E70" s="270"/>
      <c r="F70" s="270" t="s">
        <v>13</v>
      </c>
      <c r="G70" s="270"/>
      <c r="M70" s="116" t="s">
        <v>89</v>
      </c>
      <c r="P70" s="28"/>
    </row>
    <row r="71" spans="4:16" x14ac:dyDescent="0.2">
      <c r="M71" s="116" t="s">
        <v>90</v>
      </c>
    </row>
    <row r="72" spans="4:16" x14ac:dyDescent="0.2">
      <c r="M72" s="116" t="s">
        <v>91</v>
      </c>
    </row>
    <row r="73" spans="4:16" x14ac:dyDescent="0.2">
      <c r="M73" s="116" t="s">
        <v>92</v>
      </c>
    </row>
    <row r="74" spans="4:16" x14ac:dyDescent="0.2">
      <c r="M74" s="116" t="s">
        <v>93</v>
      </c>
    </row>
    <row r="75" spans="4:16" x14ac:dyDescent="0.2">
      <c r="M75" s="116" t="s">
        <v>94</v>
      </c>
    </row>
    <row r="76" spans="4:16" ht="12.75" customHeight="1" x14ac:dyDescent="0.2">
      <c r="E76" s="103"/>
      <c r="F76" s="103"/>
      <c r="I76" s="103"/>
      <c r="J76" s="103"/>
      <c r="K76" s="103"/>
      <c r="M76" s="116" t="s">
        <v>95</v>
      </c>
    </row>
    <row r="77" spans="4:16" ht="12.75" customHeight="1" x14ac:dyDescent="0.2">
      <c r="E77" s="103"/>
      <c r="F77" s="103"/>
      <c r="I77" s="103"/>
      <c r="J77" s="103"/>
      <c r="K77" s="103"/>
      <c r="M77" s="116" t="s">
        <v>96</v>
      </c>
    </row>
    <row r="78" spans="4:16" ht="13.5" thickBot="1" x14ac:dyDescent="0.25">
      <c r="M78" s="117" t="s">
        <v>97</v>
      </c>
    </row>
    <row r="80" spans="4:16" x14ac:dyDescent="0.2">
      <c r="D80" s="48" t="s">
        <v>149</v>
      </c>
    </row>
    <row r="81" spans="4:18" x14ac:dyDescent="0.2">
      <c r="D81" s="100" t="s">
        <v>19</v>
      </c>
      <c r="E81" s="100" t="s">
        <v>20</v>
      </c>
      <c r="F81" s="100" t="s">
        <v>22</v>
      </c>
      <c r="G81" s="100" t="s">
        <v>4</v>
      </c>
      <c r="H81" s="100" t="s">
        <v>5</v>
      </c>
      <c r="I81" s="100" t="s">
        <v>7</v>
      </c>
      <c r="J81" s="100" t="s">
        <v>27</v>
      </c>
      <c r="K81" s="100" t="s">
        <v>28</v>
      </c>
      <c r="L81" s="100" t="s">
        <v>25</v>
      </c>
      <c r="M81" s="100" t="s">
        <v>21</v>
      </c>
      <c r="N81" s="100" t="s">
        <v>2</v>
      </c>
      <c r="O81" s="100" t="s">
        <v>23</v>
      </c>
      <c r="P81" s="100" t="s">
        <v>24</v>
      </c>
      <c r="Q81" s="100" t="s">
        <v>8</v>
      </c>
      <c r="R81" s="100" t="s">
        <v>26</v>
      </c>
    </row>
    <row r="82" spans="4:18" x14ac:dyDescent="0.2">
      <c r="D82" s="4"/>
      <c r="E82" s="4"/>
      <c r="F82" s="4"/>
      <c r="G82" s="4"/>
      <c r="H82" s="4"/>
      <c r="I82" s="4"/>
      <c r="J82" s="4"/>
      <c r="K82" s="4"/>
      <c r="L82" s="4"/>
      <c r="M82" s="4"/>
      <c r="N82" s="4"/>
      <c r="O82" s="4"/>
      <c r="P82" s="4"/>
      <c r="Q82" s="4"/>
      <c r="R82" s="4"/>
    </row>
    <row r="83" spans="4:18" x14ac:dyDescent="0.2">
      <c r="D83" s="4" t="str">
        <f>"Välj "&amp;D81</f>
        <v>Välj Juridiskt Namn</v>
      </c>
      <c r="E83" s="4" t="str">
        <f t="shared" ref="E83:R83" si="6">E81</f>
        <v xml:space="preserve">Förvaltningens avtalsnummer </v>
      </c>
      <c r="F83" s="4" t="str">
        <f t="shared" si="6"/>
        <v>Organisations-nummer</v>
      </c>
      <c r="G83" s="4" t="str">
        <f t="shared" si="6"/>
        <v>Adress</v>
      </c>
      <c r="H83" s="4" t="str">
        <f t="shared" si="6"/>
        <v>Postnummer</v>
      </c>
      <c r="I83" s="4" t="str">
        <f t="shared" si="6"/>
        <v>Postadress</v>
      </c>
      <c r="J83" s="4" t="str">
        <f t="shared" si="6"/>
        <v>Telefon Växel</v>
      </c>
      <c r="K83" s="4" t="str">
        <f t="shared" si="6"/>
        <v>Telefon kundtjänst</v>
      </c>
      <c r="L83" s="4" t="str">
        <f t="shared" si="6"/>
        <v>Hemsida</v>
      </c>
      <c r="M83" s="4" t="str">
        <f t="shared" si="6"/>
        <v xml:space="preserve">Kontaktperson </v>
      </c>
      <c r="N83" s="4" t="str">
        <f t="shared" si="6"/>
        <v>Telefon</v>
      </c>
      <c r="O83" s="4" t="str">
        <f t="shared" si="6"/>
        <v>E-post kontaktperson</v>
      </c>
      <c r="P83" s="4" t="str">
        <f t="shared" si="6"/>
        <v>Befattning Kontaktperson</v>
      </c>
      <c r="Q83" s="4" t="str">
        <f t="shared" si="6"/>
        <v>Fax</v>
      </c>
      <c r="R83" s="4" t="str">
        <f t="shared" si="6"/>
        <v>E-post Gruppbrevlåda</v>
      </c>
    </row>
    <row r="84" spans="4:18" x14ac:dyDescent="0.2">
      <c r="D84" s="4" t="s">
        <v>57</v>
      </c>
      <c r="E84" s="4" t="s">
        <v>58</v>
      </c>
      <c r="F84" s="4" t="s">
        <v>59</v>
      </c>
      <c r="G84" s="4" t="s">
        <v>60</v>
      </c>
      <c r="H84" s="4" t="s">
        <v>61</v>
      </c>
      <c r="I84" s="4" t="s">
        <v>62</v>
      </c>
      <c r="J84" s="4" t="s">
        <v>63</v>
      </c>
      <c r="K84" s="4" t="s">
        <v>64</v>
      </c>
      <c r="L84" s="4" t="s">
        <v>65</v>
      </c>
      <c r="M84" s="4" t="s">
        <v>66</v>
      </c>
      <c r="N84" s="4" t="s">
        <v>67</v>
      </c>
      <c r="O84" s="4" t="s">
        <v>68</v>
      </c>
      <c r="P84" s="4" t="s">
        <v>69</v>
      </c>
      <c r="Q84" s="4" t="s">
        <v>70</v>
      </c>
      <c r="R84" s="4" t="s">
        <v>71</v>
      </c>
    </row>
    <row r="85" spans="4:18" x14ac:dyDescent="0.2">
      <c r="D85" s="4"/>
      <c r="E85" s="4"/>
      <c r="F85" s="4"/>
      <c r="G85" s="4"/>
      <c r="H85" s="4"/>
      <c r="I85" s="4"/>
      <c r="J85" s="4"/>
      <c r="K85" s="4"/>
      <c r="L85" s="4"/>
      <c r="M85" s="4"/>
      <c r="N85" s="4"/>
      <c r="O85" s="4"/>
      <c r="P85" s="4"/>
      <c r="Q85" s="4"/>
      <c r="R85" s="4"/>
    </row>
    <row r="86" spans="4:18" x14ac:dyDescent="0.2">
      <c r="D86" s="4"/>
      <c r="E86" s="4"/>
      <c r="F86" s="4"/>
      <c r="G86" s="4"/>
      <c r="H86" s="4"/>
      <c r="I86" s="4"/>
      <c r="J86" s="4"/>
      <c r="K86" s="4"/>
      <c r="L86" s="4"/>
      <c r="M86" s="4"/>
      <c r="N86" s="4"/>
      <c r="O86" s="4"/>
      <c r="P86" s="4"/>
      <c r="Q86" s="4"/>
      <c r="R86" s="4"/>
    </row>
    <row r="87" spans="4:18" x14ac:dyDescent="0.2">
      <c r="D87" s="4"/>
      <c r="E87" s="4"/>
      <c r="F87" s="4"/>
      <c r="G87" s="4"/>
      <c r="H87" s="4"/>
      <c r="I87" s="4"/>
      <c r="J87" s="4"/>
      <c r="K87" s="4"/>
      <c r="L87" s="4"/>
      <c r="M87" s="4"/>
      <c r="N87" s="4"/>
      <c r="O87" s="4"/>
      <c r="P87" s="4"/>
      <c r="Q87" s="4"/>
      <c r="R87" s="4"/>
    </row>
    <row r="88" spans="4:18" x14ac:dyDescent="0.2">
      <c r="D88" s="4"/>
      <c r="E88" s="4"/>
      <c r="F88" s="4"/>
      <c r="G88" s="4"/>
      <c r="H88" s="4"/>
      <c r="I88" s="4"/>
      <c r="J88" s="4"/>
      <c r="K88" s="4"/>
      <c r="L88" s="4"/>
      <c r="M88" s="4"/>
      <c r="N88" s="4"/>
      <c r="O88" s="4"/>
      <c r="P88" s="4"/>
      <c r="Q88" s="4"/>
      <c r="R88" s="4"/>
    </row>
    <row r="89" spans="4:18" x14ac:dyDescent="0.2">
      <c r="D89" s="4"/>
      <c r="E89" s="4"/>
      <c r="F89" s="4"/>
      <c r="G89" s="4"/>
      <c r="H89" s="4"/>
      <c r="I89" s="4"/>
      <c r="J89" s="4"/>
      <c r="K89" s="4"/>
      <c r="L89" s="4"/>
      <c r="M89" s="4"/>
      <c r="N89" s="4"/>
      <c r="O89" s="4"/>
      <c r="P89" s="4"/>
      <c r="Q89" s="4"/>
      <c r="R89" s="4"/>
    </row>
    <row r="90" spans="4:18" x14ac:dyDescent="0.2">
      <c r="D90" s="4"/>
      <c r="E90" s="4"/>
      <c r="F90" s="4"/>
      <c r="G90" s="4"/>
      <c r="H90" s="4"/>
      <c r="I90" s="4"/>
      <c r="J90" s="4"/>
      <c r="K90" s="4"/>
      <c r="L90" s="4"/>
      <c r="M90" s="4"/>
      <c r="N90" s="4"/>
      <c r="O90" s="4"/>
      <c r="P90" s="4"/>
      <c r="Q90" s="4"/>
      <c r="R90" s="4"/>
    </row>
    <row r="91" spans="4:18" x14ac:dyDescent="0.2">
      <c r="D91" s="4"/>
      <c r="E91" s="4"/>
      <c r="F91" s="4"/>
      <c r="G91" s="4"/>
      <c r="H91" s="4"/>
      <c r="I91" s="4"/>
      <c r="J91" s="4"/>
      <c r="K91" s="4"/>
      <c r="L91" s="4"/>
      <c r="M91" s="4"/>
      <c r="N91" s="4"/>
      <c r="O91" s="4"/>
      <c r="P91" s="4"/>
      <c r="Q91" s="4"/>
      <c r="R91" s="4"/>
    </row>
    <row r="92" spans="4:18" x14ac:dyDescent="0.2">
      <c r="D92" s="4"/>
      <c r="E92" s="4"/>
      <c r="F92" s="4"/>
      <c r="G92" s="4"/>
      <c r="H92" s="4"/>
      <c r="I92" s="4"/>
      <c r="J92" s="4"/>
      <c r="K92" s="4"/>
      <c r="L92" s="4"/>
      <c r="M92" s="4"/>
      <c r="N92" s="4"/>
      <c r="O92" s="4"/>
      <c r="P92" s="4"/>
      <c r="Q92" s="4"/>
      <c r="R92" s="4"/>
    </row>
    <row r="93" spans="4:18" x14ac:dyDescent="0.2">
      <c r="D93" s="4"/>
      <c r="E93" s="4"/>
      <c r="F93" s="4"/>
      <c r="G93" s="4"/>
      <c r="H93" s="4"/>
      <c r="I93" s="4"/>
      <c r="J93" s="4"/>
      <c r="K93" s="4"/>
      <c r="L93" s="4"/>
      <c r="M93" s="4"/>
      <c r="N93" s="4"/>
      <c r="O93" s="4"/>
      <c r="P93" s="4"/>
      <c r="Q93" s="4"/>
      <c r="R93" s="4"/>
    </row>
    <row r="94" spans="4:18" x14ac:dyDescent="0.2">
      <c r="D94" s="4"/>
      <c r="E94" s="4"/>
      <c r="F94" s="4"/>
      <c r="G94" s="4"/>
      <c r="H94" s="4"/>
      <c r="I94" s="4"/>
      <c r="J94" s="4"/>
      <c r="K94" s="4"/>
      <c r="L94" s="4"/>
      <c r="M94" s="4"/>
      <c r="N94" s="4"/>
      <c r="O94" s="4"/>
      <c r="P94" s="4"/>
      <c r="Q94" s="4"/>
      <c r="R94" s="4"/>
    </row>
    <row r="95" spans="4:18" x14ac:dyDescent="0.2">
      <c r="D95" s="4"/>
      <c r="E95" s="4"/>
      <c r="F95" s="4"/>
      <c r="G95" s="4"/>
      <c r="H95" s="4"/>
      <c r="I95" s="4"/>
      <c r="J95" s="4"/>
      <c r="K95" s="4"/>
      <c r="L95" s="4"/>
      <c r="M95" s="4"/>
      <c r="N95" s="4"/>
      <c r="O95" s="4"/>
      <c r="P95" s="4"/>
      <c r="Q95" s="4"/>
      <c r="R95" s="4"/>
    </row>
    <row r="96" spans="4:18" x14ac:dyDescent="0.2">
      <c r="D96" s="4"/>
      <c r="E96" s="4"/>
      <c r="F96" s="4"/>
      <c r="G96" s="4"/>
      <c r="H96" s="4"/>
      <c r="I96" s="4"/>
      <c r="J96" s="4"/>
      <c r="K96" s="4"/>
      <c r="L96" s="4"/>
      <c r="M96" s="4"/>
      <c r="N96" s="4"/>
      <c r="O96" s="4"/>
      <c r="P96" s="4"/>
      <c r="Q96" s="4"/>
      <c r="R96" s="4"/>
    </row>
    <row r="97" spans="2:31" x14ac:dyDescent="0.2">
      <c r="D97" s="4"/>
      <c r="E97" s="4"/>
      <c r="F97" s="4"/>
      <c r="G97" s="4"/>
      <c r="H97" s="4"/>
      <c r="I97" s="4"/>
      <c r="J97" s="4"/>
      <c r="K97" s="4"/>
      <c r="L97" s="4"/>
      <c r="M97" s="4"/>
      <c r="N97" s="4"/>
      <c r="O97" s="4"/>
      <c r="P97" s="4"/>
      <c r="Q97" s="4"/>
      <c r="R97" s="4"/>
    </row>
    <row r="98" spans="2:31" x14ac:dyDescent="0.2">
      <c r="D98" s="4"/>
      <c r="E98" s="4"/>
      <c r="F98" s="4"/>
      <c r="G98" s="4"/>
      <c r="H98" s="4"/>
      <c r="I98" s="4"/>
      <c r="J98" s="4"/>
      <c r="K98" s="4"/>
      <c r="L98" s="4"/>
      <c r="M98" s="4"/>
      <c r="N98" s="4"/>
      <c r="O98" s="4"/>
      <c r="P98" s="4"/>
      <c r="Q98" s="4"/>
      <c r="R98" s="4"/>
    </row>
    <row r="100" spans="2:31" x14ac:dyDescent="0.2">
      <c r="F100" s="48" t="s">
        <v>186</v>
      </c>
      <c r="G100" s="1">
        <v>30</v>
      </c>
      <c r="H100" s="1">
        <f>G100+1</f>
        <v>31</v>
      </c>
      <c r="I100" s="1">
        <f t="shared" ref="I100:AD100" si="7">H100+1</f>
        <v>32</v>
      </c>
      <c r="J100" s="1">
        <f t="shared" si="7"/>
        <v>33</v>
      </c>
      <c r="K100" s="1">
        <f t="shared" si="7"/>
        <v>34</v>
      </c>
      <c r="L100" s="1">
        <f t="shared" si="7"/>
        <v>35</v>
      </c>
      <c r="M100" s="1">
        <f t="shared" si="7"/>
        <v>36</v>
      </c>
      <c r="N100" s="1">
        <f t="shared" si="7"/>
        <v>37</v>
      </c>
      <c r="O100" s="1">
        <f t="shared" si="7"/>
        <v>38</v>
      </c>
      <c r="P100" s="1">
        <f t="shared" si="7"/>
        <v>39</v>
      </c>
      <c r="Q100" s="1">
        <f t="shared" si="7"/>
        <v>40</v>
      </c>
      <c r="R100" s="1">
        <f>Q100+1</f>
        <v>41</v>
      </c>
      <c r="S100" s="1">
        <f t="shared" si="7"/>
        <v>42</v>
      </c>
      <c r="T100" s="1">
        <f t="shared" si="7"/>
        <v>43</v>
      </c>
      <c r="U100" s="1">
        <f t="shared" si="7"/>
        <v>44</v>
      </c>
      <c r="V100" s="1">
        <f t="shared" si="7"/>
        <v>45</v>
      </c>
      <c r="W100" s="1">
        <f t="shared" si="7"/>
        <v>46</v>
      </c>
      <c r="X100" s="1">
        <f t="shared" si="7"/>
        <v>47</v>
      </c>
      <c r="Y100" s="1">
        <f t="shared" si="7"/>
        <v>48</v>
      </c>
      <c r="Z100" s="1">
        <f t="shared" si="7"/>
        <v>49</v>
      </c>
      <c r="AA100" s="1">
        <f t="shared" si="7"/>
        <v>50</v>
      </c>
      <c r="AB100" s="1">
        <f t="shared" si="7"/>
        <v>51</v>
      </c>
      <c r="AC100" s="1">
        <f t="shared" si="7"/>
        <v>52</v>
      </c>
      <c r="AD100" s="1">
        <f t="shared" si="7"/>
        <v>53</v>
      </c>
    </row>
    <row r="101" spans="2:31" x14ac:dyDescent="0.2">
      <c r="B101" s="48" t="s">
        <v>295</v>
      </c>
      <c r="D101" s="48" t="s">
        <v>185</v>
      </c>
      <c r="E101" s="48" t="s">
        <v>296</v>
      </c>
      <c r="F101" s="4" t="str">
        <f ca="1">N29</f>
        <v>Flyg - Inrikes</v>
      </c>
      <c r="G101" s="4" t="str">
        <f ca="1">INDIRECT("N"&amp;G100)</f>
        <v>Flyg - Norden</v>
      </c>
      <c r="H101" s="4" t="str">
        <f t="shared" ref="H101:AD101" ca="1" si="8">INDIRECT("N"&amp;H100)</f>
        <v>Flyg - Europa</v>
      </c>
      <c r="I101" s="4" t="str">
        <f t="shared" ca="1" si="8"/>
        <v>Flyg -  Interkontinentalt</v>
      </c>
      <c r="J101" s="4" t="str">
        <f t="shared" ca="1" si="8"/>
        <v>Flyg - Årskort</v>
      </c>
      <c r="K101" s="4" t="str">
        <f t="shared" ca="1" si="8"/>
        <v>Tåg - Inrikes</v>
      </c>
      <c r="L101" s="4" t="str">
        <f t="shared" ca="1" si="8"/>
        <v>Tåg - Utrikes</v>
      </c>
      <c r="M101" s="4" t="str">
        <f t="shared" ca="1" si="8"/>
        <v>Tåg - Årskort/Dest.kort</v>
      </c>
      <c r="N101" s="4" t="str">
        <f t="shared" ca="1" si="8"/>
        <v>Hotell/Logi</v>
      </c>
      <c r="O101" s="4" t="str">
        <f t="shared" ca="1" si="8"/>
        <v>eVoucher - Inrikes</v>
      </c>
      <c r="P101" s="4" t="str">
        <f t="shared" ca="1" si="8"/>
        <v>eVoucher - Utrikes</v>
      </c>
      <c r="Q101" s="4" t="str">
        <f t="shared" ca="1" si="8"/>
        <v>Hyrbil</v>
      </c>
      <c r="R101" s="4" t="str">
        <f t="shared" ca="1" si="8"/>
        <v>Anslutningstransport - Till/från tåg/flyg</v>
      </c>
      <c r="S101" s="4" t="str">
        <f t="shared" ca="1" si="8"/>
        <v>Buss</v>
      </c>
      <c r="T101" s="4" t="str">
        <f t="shared" ca="1" si="8"/>
        <v>Båt</v>
      </c>
      <c r="U101" s="4" t="str">
        <f t="shared" ca="1" si="8"/>
        <v>Ombokning flyg</v>
      </c>
      <c r="V101" s="4" t="str">
        <f t="shared" ca="1" si="8"/>
        <v>Ombokning tåg</v>
      </c>
      <c r="W101" s="4" t="str">
        <f t="shared" ca="1" si="8"/>
        <v>Ombokning hotell/logi</v>
      </c>
      <c r="X101" s="4" t="str">
        <f t="shared" ca="1" si="8"/>
        <v>Omskrivning</v>
      </c>
      <c r="Y101" s="4" t="str">
        <f t="shared" ca="1" si="8"/>
        <v>Kreditering flyg</v>
      </c>
      <c r="Z101" s="4" t="str">
        <f t="shared" ca="1" si="8"/>
        <v>Kreditering tåg</v>
      </c>
      <c r="AA101" s="4" t="str">
        <f t="shared" ca="1" si="8"/>
        <v>24-timmarsservice</v>
      </c>
      <c r="AB101" s="4" t="str">
        <f t="shared" ca="1" si="8"/>
        <v>Visum</v>
      </c>
      <c r="AC101" s="4" t="str">
        <f t="shared" ca="1" si="8"/>
        <v>Upplägg av profiler</v>
      </c>
      <c r="AD101" s="4" t="str">
        <f t="shared" ca="1" si="8"/>
        <v>Gruppresor</v>
      </c>
      <c r="AE101" s="200"/>
    </row>
    <row r="102" spans="2:31" x14ac:dyDescent="0.2">
      <c r="B102" s="1" t="str">
        <f>INDEX($R$3:$R$9,MATCH(ActiveSheetName,$Q$3:$Q$9,0))</f>
        <v>Välj_Vara_tjanst_1</v>
      </c>
      <c r="D102" s="4" t="s">
        <v>348</v>
      </c>
      <c r="E102" s="48"/>
      <c r="F102" s="4" t="s">
        <v>340</v>
      </c>
      <c r="G102" s="4" t="s">
        <v>340</v>
      </c>
      <c r="H102" s="4" t="s">
        <v>340</v>
      </c>
      <c r="I102" s="4" t="s">
        <v>340</v>
      </c>
      <c r="J102" s="4" t="s">
        <v>340</v>
      </c>
      <c r="K102" s="4" t="s">
        <v>340</v>
      </c>
      <c r="L102" s="4" t="s">
        <v>340</v>
      </c>
      <c r="M102" s="4" t="s">
        <v>340</v>
      </c>
      <c r="N102" s="4" t="s">
        <v>340</v>
      </c>
      <c r="O102" s="4" t="s">
        <v>340</v>
      </c>
      <c r="P102" s="4" t="s">
        <v>340</v>
      </c>
      <c r="Q102" s="4" t="s">
        <v>340</v>
      </c>
      <c r="R102" s="4" t="s">
        <v>340</v>
      </c>
      <c r="S102" s="4" t="s">
        <v>340</v>
      </c>
      <c r="T102" s="4" t="s">
        <v>340</v>
      </c>
      <c r="U102" s="4" t="s">
        <v>340</v>
      </c>
      <c r="V102" s="4" t="s">
        <v>340</v>
      </c>
      <c r="W102" s="4" t="s">
        <v>340</v>
      </c>
      <c r="X102" s="4" t="s">
        <v>340</v>
      </c>
      <c r="Y102" s="4" t="s">
        <v>340</v>
      </c>
      <c r="Z102" s="4" t="s">
        <v>340</v>
      </c>
      <c r="AA102" s="4" t="s">
        <v>340</v>
      </c>
      <c r="AB102" s="4" t="s">
        <v>340</v>
      </c>
      <c r="AC102" s="4" t="s">
        <v>340</v>
      </c>
      <c r="AD102" s="4" t="s">
        <v>340</v>
      </c>
    </row>
    <row r="103" spans="2:31" x14ac:dyDescent="0.2">
      <c r="C103" s="1">
        <v>1</v>
      </c>
      <c r="D103" s="4" t="str" cm="1">
        <f t="array" aca="1" ref="D103" ca="1">INDEX(INDIRECT($B$102),$C103,1)</f>
        <v>Välj Tjänst</v>
      </c>
      <c r="E103" s="4" t="str">
        <f t="shared" ref="E103:E128" si="9">"TblKrvRes"&amp;C103</f>
        <v>TblKrvRes1</v>
      </c>
      <c r="F103" s="4" t="s">
        <v>341</v>
      </c>
      <c r="G103" s="4" t="s">
        <v>341</v>
      </c>
      <c r="H103" s="4" t="s">
        <v>341</v>
      </c>
      <c r="I103" s="4" t="s">
        <v>341</v>
      </c>
      <c r="J103" s="4" t="s">
        <v>341</v>
      </c>
      <c r="K103" s="4" t="s">
        <v>341</v>
      </c>
      <c r="L103" s="4" t="s">
        <v>341</v>
      </c>
      <c r="M103" s="4" t="s">
        <v>341</v>
      </c>
      <c r="N103" s="4" t="s">
        <v>341</v>
      </c>
      <c r="O103" s="4" t="s">
        <v>341</v>
      </c>
      <c r="P103" s="4" t="s">
        <v>341</v>
      </c>
      <c r="Q103" s="4" t="s">
        <v>341</v>
      </c>
      <c r="R103" s="4" t="s">
        <v>341</v>
      </c>
      <c r="S103" s="4" t="s">
        <v>341</v>
      </c>
      <c r="T103" s="4" t="s">
        <v>341</v>
      </c>
      <c r="U103" s="4" t="s">
        <v>341</v>
      </c>
      <c r="V103" s="4" t="s">
        <v>341</v>
      </c>
      <c r="W103" s="4" t="s">
        <v>341</v>
      </c>
      <c r="X103" s="4" t="s">
        <v>341</v>
      </c>
      <c r="Y103" s="4" t="s">
        <v>341</v>
      </c>
      <c r="Z103" s="4" t="s">
        <v>341</v>
      </c>
      <c r="AA103" s="4" t="s">
        <v>341</v>
      </c>
      <c r="AB103" s="4" t="s">
        <v>341</v>
      </c>
      <c r="AC103" s="4" t="s">
        <v>341</v>
      </c>
      <c r="AD103" s="4" t="s">
        <v>341</v>
      </c>
    </row>
    <row r="104" spans="2:31" x14ac:dyDescent="0.2">
      <c r="C104" s="1">
        <v>2</v>
      </c>
      <c r="D104" s="4" t="str" cm="1">
        <f t="array" aca="1" ref="D104" ca="1">INDEX(INDIRECT($B$102),$C104,1)</f>
        <v>Välj Tjänst</v>
      </c>
      <c r="E104" s="4" t="str">
        <f t="shared" si="9"/>
        <v>TblKrvRes2</v>
      </c>
      <c r="F104" s="4" t="s">
        <v>342</v>
      </c>
      <c r="G104" s="4" t="s">
        <v>342</v>
      </c>
      <c r="H104" s="4" t="s">
        <v>342</v>
      </c>
      <c r="I104" s="4" t="s">
        <v>342</v>
      </c>
      <c r="J104" s="4" t="s">
        <v>342</v>
      </c>
      <c r="K104" s="4" t="s">
        <v>342</v>
      </c>
      <c r="L104" s="4" t="s">
        <v>342</v>
      </c>
      <c r="M104" s="4" t="s">
        <v>342</v>
      </c>
      <c r="N104" s="4" t="s">
        <v>342</v>
      </c>
      <c r="O104" s="4" t="s">
        <v>342</v>
      </c>
      <c r="P104" s="4" t="s">
        <v>342</v>
      </c>
      <c r="Q104" s="4" t="s">
        <v>342</v>
      </c>
      <c r="R104" s="4" t="s">
        <v>342</v>
      </c>
      <c r="S104" s="4" t="s">
        <v>342</v>
      </c>
      <c r="T104" s="4" t="s">
        <v>342</v>
      </c>
      <c r="U104" s="4" t="s">
        <v>342</v>
      </c>
      <c r="V104" s="4" t="s">
        <v>342</v>
      </c>
      <c r="W104" s="4" t="s">
        <v>342</v>
      </c>
      <c r="X104" s="4" t="s">
        <v>342</v>
      </c>
      <c r="Y104" s="4" t="s">
        <v>342</v>
      </c>
      <c r="Z104" s="4" t="s">
        <v>342</v>
      </c>
      <c r="AA104" s="4" t="s">
        <v>342</v>
      </c>
      <c r="AB104" s="4" t="s">
        <v>342</v>
      </c>
      <c r="AC104" s="4" t="s">
        <v>342</v>
      </c>
      <c r="AD104" s="4" t="s">
        <v>342</v>
      </c>
    </row>
    <row r="105" spans="2:31" x14ac:dyDescent="0.2">
      <c r="C105" s="1">
        <v>3</v>
      </c>
      <c r="D105" s="4" t="str" cm="1">
        <f t="array" aca="1" ref="D105" ca="1">INDEX(INDIRECT($B$102),$C105,1)</f>
        <v>Välj Tjänst</v>
      </c>
      <c r="E105" s="4" t="str">
        <f t="shared" si="9"/>
        <v>TblKrvRes3</v>
      </c>
      <c r="F105" s="4" t="s">
        <v>343</v>
      </c>
      <c r="G105" s="4" t="s">
        <v>343</v>
      </c>
      <c r="H105" s="4" t="s">
        <v>343</v>
      </c>
      <c r="I105" s="4" t="s">
        <v>343</v>
      </c>
      <c r="J105" s="4" t="s">
        <v>343</v>
      </c>
      <c r="K105" s="4" t="s">
        <v>343</v>
      </c>
      <c r="L105" s="4" t="s">
        <v>343</v>
      </c>
      <c r="M105" s="4" t="s">
        <v>343</v>
      </c>
      <c r="N105" s="4" t="s">
        <v>343</v>
      </c>
      <c r="O105" s="4" t="s">
        <v>343</v>
      </c>
      <c r="P105" s="4" t="s">
        <v>343</v>
      </c>
      <c r="Q105" s="4" t="s">
        <v>343</v>
      </c>
      <c r="R105" s="4" t="s">
        <v>343</v>
      </c>
      <c r="S105" s="4" t="s">
        <v>343</v>
      </c>
      <c r="T105" s="4" t="s">
        <v>343</v>
      </c>
      <c r="U105" s="4" t="s">
        <v>343</v>
      </c>
      <c r="V105" s="4" t="s">
        <v>343</v>
      </c>
      <c r="W105" s="4" t="s">
        <v>343</v>
      </c>
      <c r="X105" s="4" t="s">
        <v>343</v>
      </c>
      <c r="Y105" s="4" t="s">
        <v>343</v>
      </c>
      <c r="Z105" s="4" t="s">
        <v>343</v>
      </c>
      <c r="AA105" s="4" t="s">
        <v>343</v>
      </c>
      <c r="AB105" s="4" t="s">
        <v>343</v>
      </c>
      <c r="AC105" s="4" t="s">
        <v>343</v>
      </c>
      <c r="AD105" s="4" t="s">
        <v>343</v>
      </c>
    </row>
    <row r="106" spans="2:31" x14ac:dyDescent="0.2">
      <c r="C106" s="1">
        <v>4</v>
      </c>
      <c r="D106" s="4" t="str" cm="1">
        <f t="array" aca="1" ref="D106" ca="1">INDEX(INDIRECT($B$102),$C106,1)</f>
        <v>Välj Tjänst</v>
      </c>
      <c r="E106" s="4" t="str">
        <f t="shared" si="9"/>
        <v>TblKrvRes4</v>
      </c>
      <c r="F106" s="4" t="s">
        <v>344</v>
      </c>
      <c r="G106" s="4" t="s">
        <v>344</v>
      </c>
      <c r="H106" s="4" t="s">
        <v>344</v>
      </c>
      <c r="I106" s="4" t="s">
        <v>344</v>
      </c>
      <c r="J106" s="4" t="s">
        <v>344</v>
      </c>
      <c r="K106" s="4" t="s">
        <v>344</v>
      </c>
      <c r="L106" s="4" t="s">
        <v>344</v>
      </c>
      <c r="M106" s="4" t="s">
        <v>344</v>
      </c>
      <c r="N106" s="4" t="s">
        <v>344</v>
      </c>
      <c r="O106" s="4" t="s">
        <v>344</v>
      </c>
      <c r="P106" s="4" t="s">
        <v>344</v>
      </c>
      <c r="Q106" s="4" t="s">
        <v>344</v>
      </c>
      <c r="R106" s="4" t="s">
        <v>344</v>
      </c>
      <c r="S106" s="4" t="s">
        <v>344</v>
      </c>
      <c r="T106" s="4" t="s">
        <v>344</v>
      </c>
      <c r="U106" s="4" t="s">
        <v>344</v>
      </c>
      <c r="V106" s="4" t="s">
        <v>344</v>
      </c>
      <c r="W106" s="4" t="s">
        <v>344</v>
      </c>
      <c r="X106" s="4" t="s">
        <v>344</v>
      </c>
      <c r="Y106" s="4" t="s">
        <v>344</v>
      </c>
      <c r="Z106" s="4" t="s">
        <v>344</v>
      </c>
      <c r="AA106" s="4" t="s">
        <v>344</v>
      </c>
      <c r="AB106" s="4" t="s">
        <v>344</v>
      </c>
      <c r="AC106" s="4" t="s">
        <v>344</v>
      </c>
      <c r="AD106" s="4" t="s">
        <v>344</v>
      </c>
    </row>
    <row r="107" spans="2:31" x14ac:dyDescent="0.2">
      <c r="C107" s="1">
        <v>5</v>
      </c>
      <c r="D107" s="4" t="str" cm="1">
        <f t="array" aca="1" ref="D107" ca="1">INDEX(INDIRECT($B$102),$C107,1)</f>
        <v>Välj Tjänst</v>
      </c>
      <c r="E107" s="4" t="str">
        <f t="shared" si="9"/>
        <v>TblKrvRes5</v>
      </c>
      <c r="F107" s="4" t="s">
        <v>345</v>
      </c>
      <c r="G107" s="4" t="s">
        <v>345</v>
      </c>
      <c r="H107" s="4" t="s">
        <v>345</v>
      </c>
      <c r="I107" s="4" t="s">
        <v>345</v>
      </c>
      <c r="J107" s="4" t="s">
        <v>345</v>
      </c>
      <c r="K107" s="4" t="s">
        <v>345</v>
      </c>
      <c r="L107" s="4" t="s">
        <v>345</v>
      </c>
      <c r="M107" s="4" t="s">
        <v>345</v>
      </c>
      <c r="N107" s="4" t="s">
        <v>345</v>
      </c>
      <c r="O107" s="4" t="s">
        <v>345</v>
      </c>
      <c r="P107" s="4" t="s">
        <v>345</v>
      </c>
      <c r="Q107" s="4" t="s">
        <v>345</v>
      </c>
      <c r="R107" s="4" t="s">
        <v>345</v>
      </c>
      <c r="S107" s="4" t="s">
        <v>345</v>
      </c>
      <c r="T107" s="4" t="s">
        <v>345</v>
      </c>
      <c r="U107" s="4" t="s">
        <v>345</v>
      </c>
      <c r="V107" s="4" t="s">
        <v>345</v>
      </c>
      <c r="W107" s="4" t="s">
        <v>345</v>
      </c>
      <c r="X107" s="4" t="s">
        <v>345</v>
      </c>
      <c r="Y107" s="4" t="s">
        <v>345</v>
      </c>
      <c r="Z107" s="4" t="s">
        <v>345</v>
      </c>
      <c r="AA107" s="4" t="s">
        <v>345</v>
      </c>
      <c r="AB107" s="4" t="s">
        <v>345</v>
      </c>
      <c r="AC107" s="4" t="s">
        <v>345</v>
      </c>
      <c r="AD107" s="4" t="s">
        <v>345</v>
      </c>
    </row>
    <row r="108" spans="2:31" x14ac:dyDescent="0.2">
      <c r="C108" s="1">
        <v>6</v>
      </c>
      <c r="D108" s="4" t="str" cm="1">
        <f t="array" aca="1" ref="D108" ca="1">INDEX(INDIRECT($B$102),$C108,1)</f>
        <v>Välj Tjänst</v>
      </c>
      <c r="E108" s="4" t="str">
        <f t="shared" si="9"/>
        <v>TblKrvRes6</v>
      </c>
      <c r="F108" s="4" t="s">
        <v>346</v>
      </c>
      <c r="G108" s="4" t="s">
        <v>346</v>
      </c>
      <c r="H108" s="4" t="s">
        <v>346</v>
      </c>
      <c r="I108" s="4" t="s">
        <v>346</v>
      </c>
      <c r="J108" s="4" t="s">
        <v>346</v>
      </c>
      <c r="K108" s="4" t="s">
        <v>346</v>
      </c>
      <c r="L108" s="4" t="s">
        <v>346</v>
      </c>
      <c r="M108" s="4" t="s">
        <v>346</v>
      </c>
      <c r="N108" s="4" t="s">
        <v>346</v>
      </c>
      <c r="O108" s="4" t="s">
        <v>346</v>
      </c>
      <c r="P108" s="4" t="s">
        <v>346</v>
      </c>
      <c r="Q108" s="4" t="s">
        <v>346</v>
      </c>
      <c r="R108" s="4" t="s">
        <v>346</v>
      </c>
      <c r="S108" s="4" t="s">
        <v>346</v>
      </c>
      <c r="T108" s="4" t="s">
        <v>346</v>
      </c>
      <c r="U108" s="4" t="s">
        <v>346</v>
      </c>
      <c r="V108" s="4" t="s">
        <v>346</v>
      </c>
      <c r="W108" s="4" t="s">
        <v>346</v>
      </c>
      <c r="X108" s="4" t="s">
        <v>346</v>
      </c>
      <c r="Y108" s="4" t="s">
        <v>346</v>
      </c>
      <c r="Z108" s="4" t="s">
        <v>346</v>
      </c>
      <c r="AA108" s="4" t="s">
        <v>346</v>
      </c>
      <c r="AB108" s="4" t="s">
        <v>346</v>
      </c>
      <c r="AC108" s="4" t="s">
        <v>346</v>
      </c>
      <c r="AD108" s="4" t="s">
        <v>346</v>
      </c>
    </row>
    <row r="109" spans="2:31" x14ac:dyDescent="0.2">
      <c r="C109" s="1">
        <v>7</v>
      </c>
      <c r="D109" s="4" t="str" cm="1">
        <f t="array" aca="1" ref="D109" ca="1">INDEX(INDIRECT($B$102),$C109,1)</f>
        <v>Välj Tjänst</v>
      </c>
      <c r="E109" s="4" t="str">
        <f t="shared" si="9"/>
        <v>TblKrvRes7</v>
      </c>
      <c r="F109" s="4" t="s">
        <v>119</v>
      </c>
      <c r="G109" s="4" t="s">
        <v>119</v>
      </c>
      <c r="H109" s="4" t="s">
        <v>119</v>
      </c>
      <c r="I109" s="4" t="s">
        <v>119</v>
      </c>
      <c r="J109" s="4" t="s">
        <v>119</v>
      </c>
      <c r="K109" s="4" t="s">
        <v>119</v>
      </c>
      <c r="L109" s="4" t="s">
        <v>119</v>
      </c>
      <c r="M109" s="4" t="s">
        <v>119</v>
      </c>
      <c r="N109" s="4" t="s">
        <v>119</v>
      </c>
      <c r="O109" s="4" t="s">
        <v>119</v>
      </c>
      <c r="P109" s="4" t="s">
        <v>119</v>
      </c>
      <c r="Q109" s="4" t="s">
        <v>119</v>
      </c>
      <c r="R109" s="4" t="s">
        <v>119</v>
      </c>
      <c r="S109" s="4" t="s">
        <v>119</v>
      </c>
      <c r="T109" s="4" t="s">
        <v>119</v>
      </c>
      <c r="U109" s="4" t="s">
        <v>119</v>
      </c>
      <c r="V109" s="4" t="s">
        <v>119</v>
      </c>
      <c r="W109" s="4" t="s">
        <v>119</v>
      </c>
      <c r="X109" s="4" t="s">
        <v>119</v>
      </c>
      <c r="Y109" s="4" t="s">
        <v>119</v>
      </c>
      <c r="Z109" s="4" t="s">
        <v>119</v>
      </c>
      <c r="AA109" s="4" t="s">
        <v>119</v>
      </c>
      <c r="AB109" s="4" t="s">
        <v>119</v>
      </c>
      <c r="AC109" s="4" t="s">
        <v>119</v>
      </c>
      <c r="AD109" s="4" t="s">
        <v>119</v>
      </c>
    </row>
    <row r="110" spans="2:31" x14ac:dyDescent="0.2">
      <c r="C110" s="1">
        <v>8</v>
      </c>
      <c r="D110" s="4" t="str" cm="1">
        <f t="array" aca="1" ref="D110" ca="1">INDEX(INDIRECT($B$102),$C110,1)</f>
        <v>Välj Tjänst</v>
      </c>
      <c r="E110" s="4" t="str">
        <f t="shared" si="9"/>
        <v>TblKrvRes8</v>
      </c>
      <c r="F110" s="4" t="s">
        <v>347</v>
      </c>
      <c r="G110" s="4" t="s">
        <v>347</v>
      </c>
      <c r="H110" s="4" t="s">
        <v>347</v>
      </c>
      <c r="I110" s="4" t="s">
        <v>347</v>
      </c>
      <c r="J110" s="4" t="s">
        <v>347</v>
      </c>
      <c r="K110" s="4" t="s">
        <v>347</v>
      </c>
      <c r="L110" s="4" t="s">
        <v>347</v>
      </c>
      <c r="M110" s="4" t="s">
        <v>347</v>
      </c>
      <c r="N110" s="4" t="s">
        <v>347</v>
      </c>
      <c r="O110" s="4" t="s">
        <v>347</v>
      </c>
      <c r="P110" s="4" t="s">
        <v>347</v>
      </c>
      <c r="Q110" s="4" t="s">
        <v>347</v>
      </c>
      <c r="R110" s="4" t="s">
        <v>347</v>
      </c>
      <c r="S110" s="4" t="s">
        <v>347</v>
      </c>
      <c r="T110" s="4" t="s">
        <v>347</v>
      </c>
      <c r="U110" s="4" t="s">
        <v>347</v>
      </c>
      <c r="V110" s="4" t="s">
        <v>347</v>
      </c>
      <c r="W110" s="4" t="s">
        <v>347</v>
      </c>
      <c r="X110" s="4" t="s">
        <v>347</v>
      </c>
      <c r="Y110" s="4" t="s">
        <v>347</v>
      </c>
      <c r="Z110" s="4" t="s">
        <v>347</v>
      </c>
      <c r="AA110" s="4" t="s">
        <v>347</v>
      </c>
      <c r="AB110" s="4" t="s">
        <v>347</v>
      </c>
      <c r="AC110" s="4" t="s">
        <v>347</v>
      </c>
      <c r="AD110" s="4" t="s">
        <v>347</v>
      </c>
    </row>
    <row r="111" spans="2:31" ht="13.5" thickBot="1" x14ac:dyDescent="0.25">
      <c r="C111" s="1">
        <v>9</v>
      </c>
      <c r="D111" s="4" t="str" cm="1">
        <f t="array" aca="1" ref="D111" ca="1">INDEX(INDIRECT($B$102),$C111,1)</f>
        <v>Välj Tjänst</v>
      </c>
      <c r="E111" s="4" t="str">
        <f t="shared" si="9"/>
        <v>TblKrvRes9</v>
      </c>
      <c r="AA111" s="201"/>
      <c r="AB111" s="201"/>
    </row>
    <row r="112" spans="2:31" x14ac:dyDescent="0.2">
      <c r="C112" s="1">
        <v>10</v>
      </c>
      <c r="D112" s="4" t="str" cm="1">
        <f t="array" aca="1" ref="D112" ca="1">INDEX(INDIRECT($B$102),$C112,1)</f>
        <v>Välj Tjänst</v>
      </c>
      <c r="E112" s="4" t="str">
        <f t="shared" si="9"/>
        <v>TblKrvRes10</v>
      </c>
      <c r="F112" s="119" t="str">
        <f ca="1">IFERROR(INDIRECT("D"&amp;F113),"")</f>
        <v>Välj Tjänst</v>
      </c>
      <c r="G112" s="119" t="str">
        <f t="shared" ref="G112:AE112" ca="1" si="10">IFERROR(INDIRECT("D"&amp;G113),"")</f>
        <v>Välj Tjänst</v>
      </c>
      <c r="H112" s="119" t="str">
        <f t="shared" ca="1" si="10"/>
        <v>Välj Tjänst</v>
      </c>
      <c r="I112" s="119" t="str">
        <f t="shared" ca="1" si="10"/>
        <v>Välj Tjänst</v>
      </c>
      <c r="J112" s="119" t="str">
        <f t="shared" ca="1" si="10"/>
        <v>Välj Tjänst</v>
      </c>
      <c r="K112" s="119" t="str">
        <f t="shared" ca="1" si="10"/>
        <v>Välj Tjänst</v>
      </c>
      <c r="L112" s="119" t="str">
        <f t="shared" ca="1" si="10"/>
        <v>Välj Tjänst</v>
      </c>
      <c r="M112" s="119" t="str">
        <f t="shared" ca="1" si="10"/>
        <v>Välj Tjänst</v>
      </c>
      <c r="N112" s="119" t="str">
        <f t="shared" ca="1" si="10"/>
        <v>Välj Tjänst</v>
      </c>
      <c r="O112" s="119" t="str">
        <f t="shared" ca="1" si="10"/>
        <v>Välj Tjänst</v>
      </c>
      <c r="P112" s="119" t="str">
        <f t="shared" ca="1" si="10"/>
        <v>Välj Tjänst</v>
      </c>
      <c r="Q112" s="119" t="str">
        <f t="shared" ca="1" si="10"/>
        <v>Välj Tjänst</v>
      </c>
      <c r="R112" s="119" t="str">
        <f t="shared" ca="1" si="10"/>
        <v>Välj Tjänst</v>
      </c>
      <c r="S112" s="119" t="str">
        <f t="shared" ca="1" si="10"/>
        <v>Välj Tjänst</v>
      </c>
      <c r="T112" s="119" t="str">
        <f t="shared" ca="1" si="10"/>
        <v>Välj Tjänst</v>
      </c>
      <c r="U112" s="119" t="str">
        <f t="shared" ca="1" si="10"/>
        <v>Välj Tjänst</v>
      </c>
      <c r="V112" s="119" t="str">
        <f t="shared" ca="1" si="10"/>
        <v>Välj Tjänst</v>
      </c>
      <c r="W112" s="119" t="str">
        <f t="shared" ca="1" si="10"/>
        <v>Välj Tjänst</v>
      </c>
      <c r="X112" s="119" t="str">
        <f t="shared" ca="1" si="10"/>
        <v>Välj Tjänst</v>
      </c>
      <c r="Y112" s="119" t="str">
        <f t="shared" ca="1" si="10"/>
        <v>Välj Tjänst</v>
      </c>
      <c r="Z112" s="119" t="str">
        <f t="shared" ca="1" si="10"/>
        <v>Välj Tjänst</v>
      </c>
      <c r="AA112" s="119" t="str">
        <f t="shared" ca="1" si="10"/>
        <v>Välj Tjänst</v>
      </c>
      <c r="AB112" s="119" t="str">
        <f t="shared" ca="1" si="10"/>
        <v>Välj Tjänst</v>
      </c>
      <c r="AC112" s="119" t="str">
        <f t="shared" ca="1" si="10"/>
        <v>Välj Tjänst</v>
      </c>
      <c r="AD112" s="119" t="str">
        <f t="shared" ca="1" si="10"/>
        <v>Välj Tjänst</v>
      </c>
      <c r="AE112" s="119" t="str">
        <f t="shared" ca="1" si="10"/>
        <v>Välj Tjänst</v>
      </c>
    </row>
    <row r="113" spans="3:31" x14ac:dyDescent="0.2">
      <c r="C113" s="1">
        <v>11</v>
      </c>
      <c r="D113" s="4" t="str" cm="1">
        <f t="array" aca="1" ref="D113" ca="1">INDEX(INDIRECT($B$102),$C113,1)</f>
        <v>Välj Tjänst</v>
      </c>
      <c r="E113" s="4" t="str">
        <f t="shared" si="9"/>
        <v>TblKrvRes11</v>
      </c>
      <c r="F113" s="4">
        <f>ROW(D103)</f>
        <v>103</v>
      </c>
      <c r="G113" s="4">
        <f>F113+1</f>
        <v>104</v>
      </c>
      <c r="H113" s="4">
        <f t="shared" ref="H113:AE113" si="11">G113+1</f>
        <v>105</v>
      </c>
      <c r="I113" s="4">
        <f t="shared" si="11"/>
        <v>106</v>
      </c>
      <c r="J113" s="4">
        <f t="shared" si="11"/>
        <v>107</v>
      </c>
      <c r="K113" s="4">
        <f t="shared" si="11"/>
        <v>108</v>
      </c>
      <c r="L113" s="4">
        <f t="shared" si="11"/>
        <v>109</v>
      </c>
      <c r="M113" s="4">
        <f t="shared" si="11"/>
        <v>110</v>
      </c>
      <c r="N113" s="4">
        <f t="shared" si="11"/>
        <v>111</v>
      </c>
      <c r="O113" s="4">
        <f t="shared" si="11"/>
        <v>112</v>
      </c>
      <c r="P113" s="4">
        <f t="shared" si="11"/>
        <v>113</v>
      </c>
      <c r="Q113" s="4">
        <f t="shared" si="11"/>
        <v>114</v>
      </c>
      <c r="R113" s="4">
        <f>Q113+1</f>
        <v>115</v>
      </c>
      <c r="S113" s="4">
        <f t="shared" si="11"/>
        <v>116</v>
      </c>
      <c r="T113" s="4">
        <f t="shared" si="11"/>
        <v>117</v>
      </c>
      <c r="U113" s="4">
        <f t="shared" si="11"/>
        <v>118</v>
      </c>
      <c r="V113" s="4">
        <f t="shared" si="11"/>
        <v>119</v>
      </c>
      <c r="W113" s="4">
        <f t="shared" si="11"/>
        <v>120</v>
      </c>
      <c r="X113" s="4">
        <f t="shared" si="11"/>
        <v>121</v>
      </c>
      <c r="Y113" s="4">
        <f t="shared" si="11"/>
        <v>122</v>
      </c>
      <c r="Z113" s="4">
        <f t="shared" si="11"/>
        <v>123</v>
      </c>
      <c r="AA113" s="4">
        <f t="shared" si="11"/>
        <v>124</v>
      </c>
      <c r="AB113" s="4">
        <f t="shared" si="11"/>
        <v>125</v>
      </c>
      <c r="AC113" s="4">
        <f t="shared" si="11"/>
        <v>126</v>
      </c>
      <c r="AD113" s="4">
        <f t="shared" si="11"/>
        <v>127</v>
      </c>
      <c r="AE113" s="4">
        <f t="shared" si="11"/>
        <v>128</v>
      </c>
    </row>
    <row r="114" spans="3:31" x14ac:dyDescent="0.2">
      <c r="C114" s="1">
        <v>12</v>
      </c>
      <c r="D114" s="4" t="str" cm="1">
        <f t="array" aca="1" ref="D114" ca="1">INDEX(INDIRECT($B$102),$C114,1)</f>
        <v>Välj Tjänst</v>
      </c>
      <c r="E114" s="4" t="str">
        <f t="shared" si="9"/>
        <v>TblKrvRes12</v>
      </c>
      <c r="F114" s="1" t="s">
        <v>187</v>
      </c>
      <c r="G114" s="1" t="s">
        <v>188</v>
      </c>
      <c r="H114" s="1" t="s">
        <v>189</v>
      </c>
      <c r="I114" s="1" t="s">
        <v>190</v>
      </c>
      <c r="J114" s="1" t="s">
        <v>191</v>
      </c>
      <c r="K114" s="1" t="s">
        <v>192</v>
      </c>
      <c r="L114" s="1" t="s">
        <v>193</v>
      </c>
      <c r="M114" s="1" t="s">
        <v>194</v>
      </c>
      <c r="N114" s="1" t="s">
        <v>195</v>
      </c>
      <c r="O114" s="1" t="s">
        <v>201</v>
      </c>
      <c r="P114" s="1" t="s">
        <v>202</v>
      </c>
      <c r="Q114" s="1" t="s">
        <v>203</v>
      </c>
      <c r="R114" s="1" t="s">
        <v>204</v>
      </c>
      <c r="S114" s="1" t="s">
        <v>205</v>
      </c>
      <c r="T114" s="1" t="s">
        <v>206</v>
      </c>
      <c r="U114" s="1" t="s">
        <v>207</v>
      </c>
      <c r="V114" s="1" t="s">
        <v>208</v>
      </c>
      <c r="W114" s="1" t="s">
        <v>209</v>
      </c>
      <c r="X114" s="1" t="s">
        <v>210</v>
      </c>
      <c r="Y114" s="1" t="s">
        <v>211</v>
      </c>
      <c r="Z114" s="1" t="s">
        <v>430</v>
      </c>
      <c r="AA114" s="1" t="s">
        <v>431</v>
      </c>
      <c r="AB114" s="1" t="s">
        <v>432</v>
      </c>
      <c r="AC114" s="1" t="s">
        <v>433</v>
      </c>
      <c r="AD114" s="1" t="s">
        <v>434</v>
      </c>
      <c r="AE114" s="1" t="s">
        <v>435</v>
      </c>
    </row>
    <row r="115" spans="3:31" x14ac:dyDescent="0.2">
      <c r="C115" s="1">
        <v>13</v>
      </c>
      <c r="D115" s="4" t="str" cm="1">
        <f t="array" aca="1" ref="D115" ca="1">INDEX(INDIRECT($B$102),$C115,1)</f>
        <v>Välj Tjänst</v>
      </c>
      <c r="E115" s="4" t="str">
        <f t="shared" si="9"/>
        <v>TblKrvRes13</v>
      </c>
      <c r="F115" s="190" t="str">
        <f ca="1">IFERROR(INDEX($F102:$AD102,MATCH(F$112,$F$101:$AD$101,0)),"")</f>
        <v/>
      </c>
      <c r="G115" s="190" t="str">
        <f t="shared" ref="G115:Y115" ca="1" si="12">IFERROR(INDEX($F102:$AD102,MATCH(G$112,$F$101:$AD$101,0)),"")</f>
        <v/>
      </c>
      <c r="H115" s="190" t="str">
        <f t="shared" ca="1" si="12"/>
        <v/>
      </c>
      <c r="I115" s="190" t="str">
        <f t="shared" ca="1" si="12"/>
        <v/>
      </c>
      <c r="J115" s="190" t="str">
        <f t="shared" ca="1" si="12"/>
        <v/>
      </c>
      <c r="K115" s="190" t="str">
        <f t="shared" ca="1" si="12"/>
        <v/>
      </c>
      <c r="L115" s="190" t="str">
        <f t="shared" ca="1" si="12"/>
        <v/>
      </c>
      <c r="M115" s="190" t="str">
        <f t="shared" ca="1" si="12"/>
        <v/>
      </c>
      <c r="N115" s="190" t="str">
        <f t="shared" ca="1" si="12"/>
        <v/>
      </c>
      <c r="O115" s="190" t="str">
        <f t="shared" ca="1" si="12"/>
        <v/>
      </c>
      <c r="P115" s="190" t="str">
        <f t="shared" ca="1" si="12"/>
        <v/>
      </c>
      <c r="Q115" s="190" t="str">
        <f t="shared" ca="1" si="12"/>
        <v/>
      </c>
      <c r="R115" s="190" t="str">
        <f t="shared" ca="1" si="12"/>
        <v/>
      </c>
      <c r="S115" s="190" t="str">
        <f t="shared" ca="1" si="12"/>
        <v/>
      </c>
      <c r="T115" s="190" t="str">
        <f t="shared" ca="1" si="12"/>
        <v/>
      </c>
      <c r="U115" s="190" t="str">
        <f t="shared" ca="1" si="12"/>
        <v/>
      </c>
      <c r="V115" s="190" t="str">
        <f t="shared" ca="1" si="12"/>
        <v/>
      </c>
      <c r="W115" s="190" t="str">
        <f t="shared" ca="1" si="12"/>
        <v/>
      </c>
      <c r="X115" s="190" t="str">
        <f t="shared" ca="1" si="12"/>
        <v/>
      </c>
      <c r="Y115" s="190" t="str">
        <f t="shared" ca="1" si="12"/>
        <v/>
      </c>
      <c r="Z115" s="190" t="str">
        <f t="shared" ref="Z115:AA115" ca="1" si="13">IFERROR(INDEX($F102:$AD102,MATCH(Z$112,$F$101:$AD$101,0)),"")</f>
        <v/>
      </c>
      <c r="AA115" s="190" t="str">
        <f t="shared" ca="1" si="13"/>
        <v/>
      </c>
      <c r="AB115" s="190" t="str">
        <f t="shared" ref="AB115:AE115" ca="1" si="14">IFERROR(INDEX($F102:$AD102,MATCH(AB$112,$F$101:$AD$101,0)),"")</f>
        <v/>
      </c>
      <c r="AC115" s="190" t="str">
        <f t="shared" ca="1" si="14"/>
        <v/>
      </c>
      <c r="AD115" s="190" t="str">
        <f t="shared" ca="1" si="14"/>
        <v/>
      </c>
      <c r="AE115" s="190" t="str">
        <f t="shared" ca="1" si="14"/>
        <v/>
      </c>
    </row>
    <row r="116" spans="3:31" x14ac:dyDescent="0.2">
      <c r="C116" s="1">
        <v>14</v>
      </c>
      <c r="D116" s="4" t="str" cm="1">
        <f t="array" aca="1" ref="D116" ca="1">INDEX(INDIRECT($B$102),$C116,1)</f>
        <v>Välj Tjänst</v>
      </c>
      <c r="E116" s="4" t="str">
        <f t="shared" si="9"/>
        <v>TblKrvRes14</v>
      </c>
      <c r="F116" s="190" t="str">
        <f t="shared" ref="F116:Y116" ca="1" si="15">IFERROR(INDEX($F103:$AD103,MATCH(F$112,$F$101:$AD$101,0)),"")</f>
        <v/>
      </c>
      <c r="G116" s="190" t="str">
        <f t="shared" ca="1" si="15"/>
        <v/>
      </c>
      <c r="H116" s="190" t="str">
        <f t="shared" ca="1" si="15"/>
        <v/>
      </c>
      <c r="I116" s="190" t="str">
        <f t="shared" ca="1" si="15"/>
        <v/>
      </c>
      <c r="J116" s="190" t="str">
        <f t="shared" ca="1" si="15"/>
        <v/>
      </c>
      <c r="K116" s="190" t="str">
        <f t="shared" ca="1" si="15"/>
        <v/>
      </c>
      <c r="L116" s="190" t="str">
        <f t="shared" ca="1" si="15"/>
        <v/>
      </c>
      <c r="M116" s="190" t="str">
        <f t="shared" ca="1" si="15"/>
        <v/>
      </c>
      <c r="N116" s="190" t="str">
        <f t="shared" ca="1" si="15"/>
        <v/>
      </c>
      <c r="O116" s="190" t="str">
        <f t="shared" ca="1" si="15"/>
        <v/>
      </c>
      <c r="P116" s="190" t="str">
        <f t="shared" ca="1" si="15"/>
        <v/>
      </c>
      <c r="Q116" s="190" t="str">
        <f t="shared" ca="1" si="15"/>
        <v/>
      </c>
      <c r="R116" s="190" t="str">
        <f t="shared" ca="1" si="15"/>
        <v/>
      </c>
      <c r="S116" s="190" t="str">
        <f t="shared" ca="1" si="15"/>
        <v/>
      </c>
      <c r="T116" s="190" t="str">
        <f t="shared" ca="1" si="15"/>
        <v/>
      </c>
      <c r="U116" s="190" t="str">
        <f t="shared" ca="1" si="15"/>
        <v/>
      </c>
      <c r="V116" s="190" t="str">
        <f t="shared" ca="1" si="15"/>
        <v/>
      </c>
      <c r="W116" s="190" t="str">
        <f t="shared" ca="1" si="15"/>
        <v/>
      </c>
      <c r="X116" s="190" t="str">
        <f t="shared" ca="1" si="15"/>
        <v/>
      </c>
      <c r="Y116" s="190" t="str">
        <f t="shared" ca="1" si="15"/>
        <v/>
      </c>
      <c r="Z116" s="190" t="str">
        <f t="shared" ref="Z116:AA116" ca="1" si="16">IFERROR(INDEX($F103:$AD103,MATCH(Z$112,$F$101:$AD$101,0)),"")</f>
        <v/>
      </c>
      <c r="AA116" s="190" t="str">
        <f t="shared" ca="1" si="16"/>
        <v/>
      </c>
      <c r="AB116" s="190" t="str">
        <f t="shared" ref="AB116:AE116" ca="1" si="17">IFERROR(INDEX($F103:$AD103,MATCH(AB$112,$F$101:$AD$101,0)),"")</f>
        <v/>
      </c>
      <c r="AC116" s="190" t="str">
        <f t="shared" ca="1" si="17"/>
        <v/>
      </c>
      <c r="AD116" s="190" t="str">
        <f t="shared" ca="1" si="17"/>
        <v/>
      </c>
      <c r="AE116" s="190" t="str">
        <f t="shared" ca="1" si="17"/>
        <v/>
      </c>
    </row>
    <row r="117" spans="3:31" x14ac:dyDescent="0.2">
      <c r="C117" s="1">
        <v>15</v>
      </c>
      <c r="D117" s="4" t="str" cm="1">
        <f t="array" aca="1" ref="D117" ca="1">INDEX(INDIRECT($B$102),$C117,1)</f>
        <v>Välj Tjänst</v>
      </c>
      <c r="E117" s="4" t="str">
        <f t="shared" si="9"/>
        <v>TblKrvRes15</v>
      </c>
      <c r="F117" s="190" t="str">
        <f t="shared" ref="F117:Y117" ca="1" si="18">IFERROR(INDEX($F104:$AD104,MATCH(F$112,$F$101:$AD$101,0)),"")</f>
        <v/>
      </c>
      <c r="G117" s="190" t="str">
        <f t="shared" ca="1" si="18"/>
        <v/>
      </c>
      <c r="H117" s="190" t="str">
        <f t="shared" ca="1" si="18"/>
        <v/>
      </c>
      <c r="I117" s="190" t="str">
        <f t="shared" ca="1" si="18"/>
        <v/>
      </c>
      <c r="J117" s="190" t="str">
        <f t="shared" ca="1" si="18"/>
        <v/>
      </c>
      <c r="K117" s="190" t="str">
        <f t="shared" ca="1" si="18"/>
        <v/>
      </c>
      <c r="L117" s="190" t="str">
        <f t="shared" ca="1" si="18"/>
        <v/>
      </c>
      <c r="M117" s="190" t="str">
        <f t="shared" ca="1" si="18"/>
        <v/>
      </c>
      <c r="N117" s="190" t="str">
        <f t="shared" ca="1" si="18"/>
        <v/>
      </c>
      <c r="O117" s="190" t="str">
        <f t="shared" ca="1" si="18"/>
        <v/>
      </c>
      <c r="P117" s="190" t="str">
        <f t="shared" ca="1" si="18"/>
        <v/>
      </c>
      <c r="Q117" s="190" t="str">
        <f t="shared" ca="1" si="18"/>
        <v/>
      </c>
      <c r="R117" s="190" t="str">
        <f t="shared" ca="1" si="18"/>
        <v/>
      </c>
      <c r="S117" s="190" t="str">
        <f t="shared" ca="1" si="18"/>
        <v/>
      </c>
      <c r="T117" s="190" t="str">
        <f t="shared" ca="1" si="18"/>
        <v/>
      </c>
      <c r="U117" s="190" t="str">
        <f t="shared" ca="1" si="18"/>
        <v/>
      </c>
      <c r="V117" s="190" t="str">
        <f t="shared" ca="1" si="18"/>
        <v/>
      </c>
      <c r="W117" s="190" t="str">
        <f t="shared" ca="1" si="18"/>
        <v/>
      </c>
      <c r="X117" s="190" t="str">
        <f t="shared" ca="1" si="18"/>
        <v/>
      </c>
      <c r="Y117" s="190" t="str">
        <f t="shared" ca="1" si="18"/>
        <v/>
      </c>
      <c r="Z117" s="190" t="str">
        <f t="shared" ref="Z117:AA117" ca="1" si="19">IFERROR(INDEX($F104:$AD104,MATCH(Z$112,$F$101:$AD$101,0)),"")</f>
        <v/>
      </c>
      <c r="AA117" s="190" t="str">
        <f t="shared" ca="1" si="19"/>
        <v/>
      </c>
      <c r="AB117" s="190" t="str">
        <f t="shared" ref="AB117:AE117" ca="1" si="20">IFERROR(INDEX($F104:$AD104,MATCH(AB$112,$F$101:$AD$101,0)),"")</f>
        <v/>
      </c>
      <c r="AC117" s="190" t="str">
        <f t="shared" ca="1" si="20"/>
        <v/>
      </c>
      <c r="AD117" s="190" t="str">
        <f t="shared" ca="1" si="20"/>
        <v/>
      </c>
      <c r="AE117" s="190" t="str">
        <f t="shared" ca="1" si="20"/>
        <v/>
      </c>
    </row>
    <row r="118" spans="3:31" x14ac:dyDescent="0.2">
      <c r="C118" s="1">
        <v>16</v>
      </c>
      <c r="D118" s="4" t="str" cm="1">
        <f t="array" aca="1" ref="D118" ca="1">INDEX(INDIRECT($B$102),$C118,1)</f>
        <v>Välj Tjänst</v>
      </c>
      <c r="E118" s="4" t="str">
        <f t="shared" si="9"/>
        <v>TblKrvRes16</v>
      </c>
      <c r="F118" s="190" t="str">
        <f t="shared" ref="F118:Y118" ca="1" si="21">IFERROR(INDEX($F105:$AD105,MATCH(F$112,$F$101:$AD$101,0)),"")</f>
        <v/>
      </c>
      <c r="G118" s="190" t="str">
        <f t="shared" ca="1" si="21"/>
        <v/>
      </c>
      <c r="H118" s="190" t="str">
        <f t="shared" ca="1" si="21"/>
        <v/>
      </c>
      <c r="I118" s="190" t="str">
        <f t="shared" ca="1" si="21"/>
        <v/>
      </c>
      <c r="J118" s="190" t="str">
        <f t="shared" ca="1" si="21"/>
        <v/>
      </c>
      <c r="K118" s="190" t="str">
        <f t="shared" ca="1" si="21"/>
        <v/>
      </c>
      <c r="L118" s="190" t="str">
        <f t="shared" ca="1" si="21"/>
        <v/>
      </c>
      <c r="M118" s="190" t="str">
        <f t="shared" ca="1" si="21"/>
        <v/>
      </c>
      <c r="N118" s="190" t="str">
        <f t="shared" ca="1" si="21"/>
        <v/>
      </c>
      <c r="O118" s="190" t="str">
        <f t="shared" ca="1" si="21"/>
        <v/>
      </c>
      <c r="P118" s="190" t="str">
        <f t="shared" ca="1" si="21"/>
        <v/>
      </c>
      <c r="Q118" s="190" t="str">
        <f t="shared" ca="1" si="21"/>
        <v/>
      </c>
      <c r="R118" s="190" t="str">
        <f t="shared" ca="1" si="21"/>
        <v/>
      </c>
      <c r="S118" s="190" t="str">
        <f t="shared" ca="1" si="21"/>
        <v/>
      </c>
      <c r="T118" s="190" t="str">
        <f t="shared" ca="1" si="21"/>
        <v/>
      </c>
      <c r="U118" s="190" t="str">
        <f t="shared" ca="1" si="21"/>
        <v/>
      </c>
      <c r="V118" s="190" t="str">
        <f t="shared" ca="1" si="21"/>
        <v/>
      </c>
      <c r="W118" s="190" t="str">
        <f t="shared" ca="1" si="21"/>
        <v/>
      </c>
      <c r="X118" s="190" t="str">
        <f t="shared" ca="1" si="21"/>
        <v/>
      </c>
      <c r="Y118" s="190" t="str">
        <f t="shared" ca="1" si="21"/>
        <v/>
      </c>
      <c r="Z118" s="190" t="str">
        <f t="shared" ref="Z118:AA118" ca="1" si="22">IFERROR(INDEX($F105:$AD105,MATCH(Z$112,$F$101:$AD$101,0)),"")</f>
        <v/>
      </c>
      <c r="AA118" s="190" t="str">
        <f t="shared" ca="1" si="22"/>
        <v/>
      </c>
      <c r="AB118" s="190" t="str">
        <f t="shared" ref="AB118:AE118" ca="1" si="23">IFERROR(INDEX($F105:$AD105,MATCH(AB$112,$F$101:$AD$101,0)),"")</f>
        <v/>
      </c>
      <c r="AC118" s="190" t="str">
        <f t="shared" ca="1" si="23"/>
        <v/>
      </c>
      <c r="AD118" s="190" t="str">
        <f t="shared" ca="1" si="23"/>
        <v/>
      </c>
      <c r="AE118" s="190" t="str">
        <f t="shared" ca="1" si="23"/>
        <v/>
      </c>
    </row>
    <row r="119" spans="3:31" x14ac:dyDescent="0.2">
      <c r="C119" s="1">
        <v>17</v>
      </c>
      <c r="D119" s="4" t="str" cm="1">
        <f t="array" aca="1" ref="D119" ca="1">INDEX(INDIRECT($B$102),$C119,1)</f>
        <v>Välj Tjänst</v>
      </c>
      <c r="E119" s="4" t="str">
        <f t="shared" si="9"/>
        <v>TblKrvRes17</v>
      </c>
      <c r="F119" s="190" t="str">
        <f t="shared" ref="F119:Y119" ca="1" si="24">IFERROR(INDEX($F106:$AD106,MATCH(F$112,$F$101:$AD$101,0)),"")</f>
        <v/>
      </c>
      <c r="G119" s="190" t="str">
        <f t="shared" ca="1" si="24"/>
        <v/>
      </c>
      <c r="H119" s="190" t="str">
        <f t="shared" ca="1" si="24"/>
        <v/>
      </c>
      <c r="I119" s="190" t="str">
        <f t="shared" ca="1" si="24"/>
        <v/>
      </c>
      <c r="J119" s="190" t="str">
        <f t="shared" ca="1" si="24"/>
        <v/>
      </c>
      <c r="K119" s="190" t="str">
        <f t="shared" ca="1" si="24"/>
        <v/>
      </c>
      <c r="L119" s="190" t="str">
        <f t="shared" ca="1" si="24"/>
        <v/>
      </c>
      <c r="M119" s="190" t="str">
        <f t="shared" ca="1" si="24"/>
        <v/>
      </c>
      <c r="N119" s="190" t="str">
        <f t="shared" ca="1" si="24"/>
        <v/>
      </c>
      <c r="O119" s="190" t="str">
        <f t="shared" ca="1" si="24"/>
        <v/>
      </c>
      <c r="P119" s="190" t="str">
        <f t="shared" ca="1" si="24"/>
        <v/>
      </c>
      <c r="Q119" s="190" t="str">
        <f t="shared" ca="1" si="24"/>
        <v/>
      </c>
      <c r="R119" s="190" t="str">
        <f t="shared" ca="1" si="24"/>
        <v/>
      </c>
      <c r="S119" s="190" t="str">
        <f t="shared" ca="1" si="24"/>
        <v/>
      </c>
      <c r="T119" s="190" t="str">
        <f t="shared" ca="1" si="24"/>
        <v/>
      </c>
      <c r="U119" s="190" t="str">
        <f t="shared" ca="1" si="24"/>
        <v/>
      </c>
      <c r="V119" s="190" t="str">
        <f t="shared" ca="1" si="24"/>
        <v/>
      </c>
      <c r="W119" s="190" t="str">
        <f t="shared" ca="1" si="24"/>
        <v/>
      </c>
      <c r="X119" s="190" t="str">
        <f t="shared" ca="1" si="24"/>
        <v/>
      </c>
      <c r="Y119" s="190" t="str">
        <f t="shared" ca="1" si="24"/>
        <v/>
      </c>
      <c r="Z119" s="190" t="str">
        <f t="shared" ref="Z119:AA119" ca="1" si="25">IFERROR(INDEX($F106:$AD106,MATCH(Z$112,$F$101:$AD$101,0)),"")</f>
        <v/>
      </c>
      <c r="AA119" s="190" t="str">
        <f t="shared" ca="1" si="25"/>
        <v/>
      </c>
      <c r="AB119" s="190" t="str">
        <f t="shared" ref="AB119:AE119" ca="1" si="26">IFERROR(INDEX($F106:$AD106,MATCH(AB$112,$F$101:$AD$101,0)),"")</f>
        <v/>
      </c>
      <c r="AC119" s="190" t="str">
        <f t="shared" ca="1" si="26"/>
        <v/>
      </c>
      <c r="AD119" s="190" t="str">
        <f t="shared" ca="1" si="26"/>
        <v/>
      </c>
      <c r="AE119" s="190" t="str">
        <f t="shared" ca="1" si="26"/>
        <v/>
      </c>
    </row>
    <row r="120" spans="3:31" x14ac:dyDescent="0.2">
      <c r="C120" s="1">
        <v>18</v>
      </c>
      <c r="D120" s="4" t="str" cm="1">
        <f t="array" aca="1" ref="D120" ca="1">INDEX(INDIRECT($B$102),$C120,1)</f>
        <v>Välj Tjänst</v>
      </c>
      <c r="E120" s="4" t="str">
        <f t="shared" si="9"/>
        <v>TblKrvRes18</v>
      </c>
      <c r="F120" s="190" t="str">
        <f t="shared" ref="F120:Y120" ca="1" si="27">IFERROR(INDEX($F107:$AD107,MATCH(F$112,$F$101:$AD$101,0)),"")</f>
        <v/>
      </c>
      <c r="G120" s="190" t="str">
        <f t="shared" ca="1" si="27"/>
        <v/>
      </c>
      <c r="H120" s="190" t="str">
        <f t="shared" ca="1" si="27"/>
        <v/>
      </c>
      <c r="I120" s="190" t="str">
        <f t="shared" ca="1" si="27"/>
        <v/>
      </c>
      <c r="J120" s="190" t="str">
        <f t="shared" ca="1" si="27"/>
        <v/>
      </c>
      <c r="K120" s="190" t="str">
        <f t="shared" ca="1" si="27"/>
        <v/>
      </c>
      <c r="L120" s="190" t="str">
        <f t="shared" ca="1" si="27"/>
        <v/>
      </c>
      <c r="M120" s="190" t="str">
        <f t="shared" ca="1" si="27"/>
        <v/>
      </c>
      <c r="N120" s="190" t="str">
        <f t="shared" ca="1" si="27"/>
        <v/>
      </c>
      <c r="O120" s="190" t="str">
        <f t="shared" ca="1" si="27"/>
        <v/>
      </c>
      <c r="P120" s="190" t="str">
        <f t="shared" ca="1" si="27"/>
        <v/>
      </c>
      <c r="Q120" s="190" t="str">
        <f t="shared" ca="1" si="27"/>
        <v/>
      </c>
      <c r="R120" s="190" t="str">
        <f t="shared" ca="1" si="27"/>
        <v/>
      </c>
      <c r="S120" s="190" t="str">
        <f t="shared" ca="1" si="27"/>
        <v/>
      </c>
      <c r="T120" s="190" t="str">
        <f t="shared" ca="1" si="27"/>
        <v/>
      </c>
      <c r="U120" s="190" t="str">
        <f t="shared" ca="1" si="27"/>
        <v/>
      </c>
      <c r="V120" s="190" t="str">
        <f t="shared" ca="1" si="27"/>
        <v/>
      </c>
      <c r="W120" s="190" t="str">
        <f t="shared" ca="1" si="27"/>
        <v/>
      </c>
      <c r="X120" s="190" t="str">
        <f t="shared" ca="1" si="27"/>
        <v/>
      </c>
      <c r="Y120" s="190" t="str">
        <f t="shared" ca="1" si="27"/>
        <v/>
      </c>
      <c r="Z120" s="190" t="str">
        <f t="shared" ref="Z120:AA120" ca="1" si="28">IFERROR(INDEX($F107:$AD107,MATCH(Z$112,$F$101:$AD$101,0)),"")</f>
        <v/>
      </c>
      <c r="AA120" s="190" t="str">
        <f t="shared" ca="1" si="28"/>
        <v/>
      </c>
      <c r="AB120" s="190" t="str">
        <f t="shared" ref="AB120:AE120" ca="1" si="29">IFERROR(INDEX($F107:$AD107,MATCH(AB$112,$F$101:$AD$101,0)),"")</f>
        <v/>
      </c>
      <c r="AC120" s="190" t="str">
        <f t="shared" ca="1" si="29"/>
        <v/>
      </c>
      <c r="AD120" s="190" t="str">
        <f t="shared" ca="1" si="29"/>
        <v/>
      </c>
      <c r="AE120" s="190" t="str">
        <f t="shared" ca="1" si="29"/>
        <v/>
      </c>
    </row>
    <row r="121" spans="3:31" x14ac:dyDescent="0.2">
      <c r="C121" s="1">
        <v>19</v>
      </c>
      <c r="D121" s="4" t="str" cm="1">
        <f t="array" aca="1" ref="D121" ca="1">INDEX(INDIRECT($B$102),$C121,1)</f>
        <v>Välj Tjänst</v>
      </c>
      <c r="E121" s="4" t="str">
        <f t="shared" si="9"/>
        <v>TblKrvRes19</v>
      </c>
      <c r="F121" s="190" t="str">
        <f t="shared" ref="F121:Y121" ca="1" si="30">IFERROR(INDEX($F108:$AD108,MATCH(F$112,$F$101:$AD$101,0)),"")</f>
        <v/>
      </c>
      <c r="G121" s="190" t="str">
        <f t="shared" ca="1" si="30"/>
        <v/>
      </c>
      <c r="H121" s="190" t="str">
        <f t="shared" ca="1" si="30"/>
        <v/>
      </c>
      <c r="I121" s="190" t="str">
        <f t="shared" ca="1" si="30"/>
        <v/>
      </c>
      <c r="J121" s="190" t="str">
        <f t="shared" ca="1" si="30"/>
        <v/>
      </c>
      <c r="K121" s="190" t="str">
        <f t="shared" ca="1" si="30"/>
        <v/>
      </c>
      <c r="L121" s="190" t="str">
        <f t="shared" ca="1" si="30"/>
        <v/>
      </c>
      <c r="M121" s="190" t="str">
        <f t="shared" ca="1" si="30"/>
        <v/>
      </c>
      <c r="N121" s="190" t="str">
        <f t="shared" ca="1" si="30"/>
        <v/>
      </c>
      <c r="O121" s="190" t="str">
        <f t="shared" ca="1" si="30"/>
        <v/>
      </c>
      <c r="P121" s="190" t="str">
        <f t="shared" ca="1" si="30"/>
        <v/>
      </c>
      <c r="Q121" s="190" t="str">
        <f t="shared" ca="1" si="30"/>
        <v/>
      </c>
      <c r="R121" s="190" t="str">
        <f t="shared" ca="1" si="30"/>
        <v/>
      </c>
      <c r="S121" s="190" t="str">
        <f t="shared" ca="1" si="30"/>
        <v/>
      </c>
      <c r="T121" s="190" t="str">
        <f t="shared" ca="1" si="30"/>
        <v/>
      </c>
      <c r="U121" s="190" t="str">
        <f t="shared" ca="1" si="30"/>
        <v/>
      </c>
      <c r="V121" s="190" t="str">
        <f t="shared" ca="1" si="30"/>
        <v/>
      </c>
      <c r="W121" s="190" t="str">
        <f t="shared" ca="1" si="30"/>
        <v/>
      </c>
      <c r="X121" s="190" t="str">
        <f t="shared" ca="1" si="30"/>
        <v/>
      </c>
      <c r="Y121" s="190" t="str">
        <f t="shared" ca="1" si="30"/>
        <v/>
      </c>
      <c r="Z121" s="190" t="str">
        <f t="shared" ref="Z121:AA121" ca="1" si="31">IFERROR(INDEX($F108:$AD108,MATCH(Z$112,$F$101:$AD$101,0)),"")</f>
        <v/>
      </c>
      <c r="AA121" s="190" t="str">
        <f t="shared" ca="1" si="31"/>
        <v/>
      </c>
      <c r="AB121" s="190" t="str">
        <f t="shared" ref="AB121:AE121" ca="1" si="32">IFERROR(INDEX($F108:$AD108,MATCH(AB$112,$F$101:$AD$101,0)),"")</f>
        <v/>
      </c>
      <c r="AC121" s="190" t="str">
        <f t="shared" ca="1" si="32"/>
        <v/>
      </c>
      <c r="AD121" s="190" t="str">
        <f t="shared" ca="1" si="32"/>
        <v/>
      </c>
      <c r="AE121" s="190" t="str">
        <f t="shared" ca="1" si="32"/>
        <v/>
      </c>
    </row>
    <row r="122" spans="3:31" x14ac:dyDescent="0.2">
      <c r="C122" s="1">
        <v>20</v>
      </c>
      <c r="D122" s="4" t="str" cm="1">
        <f t="array" aca="1" ref="D122" ca="1">INDEX(INDIRECT($B$102),$C122,1)</f>
        <v>Välj Tjänst</v>
      </c>
      <c r="E122" s="4" t="str">
        <f t="shared" si="9"/>
        <v>TblKrvRes20</v>
      </c>
      <c r="F122" s="190" t="str">
        <f t="shared" ref="F122:Y122" ca="1" si="33">IFERROR(INDEX($F109:$AD109,MATCH(F$112,$F$101:$AD$101,0)),"")</f>
        <v/>
      </c>
      <c r="G122" s="190" t="str">
        <f t="shared" ca="1" si="33"/>
        <v/>
      </c>
      <c r="H122" s="190" t="str">
        <f t="shared" ca="1" si="33"/>
        <v/>
      </c>
      <c r="I122" s="190" t="str">
        <f t="shared" ca="1" si="33"/>
        <v/>
      </c>
      <c r="J122" s="190" t="str">
        <f t="shared" ca="1" si="33"/>
        <v/>
      </c>
      <c r="K122" s="190" t="str">
        <f t="shared" ca="1" si="33"/>
        <v/>
      </c>
      <c r="L122" s="190" t="str">
        <f t="shared" ca="1" si="33"/>
        <v/>
      </c>
      <c r="M122" s="190" t="str">
        <f t="shared" ca="1" si="33"/>
        <v/>
      </c>
      <c r="N122" s="190" t="str">
        <f t="shared" ca="1" si="33"/>
        <v/>
      </c>
      <c r="O122" s="190" t="str">
        <f t="shared" ca="1" si="33"/>
        <v/>
      </c>
      <c r="P122" s="190" t="str">
        <f t="shared" ca="1" si="33"/>
        <v/>
      </c>
      <c r="Q122" s="190" t="str">
        <f t="shared" ca="1" si="33"/>
        <v/>
      </c>
      <c r="R122" s="190" t="str">
        <f t="shared" ca="1" si="33"/>
        <v/>
      </c>
      <c r="S122" s="190" t="str">
        <f t="shared" ca="1" si="33"/>
        <v/>
      </c>
      <c r="T122" s="190" t="str">
        <f t="shared" ca="1" si="33"/>
        <v/>
      </c>
      <c r="U122" s="190" t="str">
        <f t="shared" ca="1" si="33"/>
        <v/>
      </c>
      <c r="V122" s="190" t="str">
        <f t="shared" ca="1" si="33"/>
        <v/>
      </c>
      <c r="W122" s="190" t="str">
        <f t="shared" ca="1" si="33"/>
        <v/>
      </c>
      <c r="X122" s="190" t="str">
        <f t="shared" ca="1" si="33"/>
        <v/>
      </c>
      <c r="Y122" s="190" t="str">
        <f t="shared" ca="1" si="33"/>
        <v/>
      </c>
      <c r="Z122" s="190" t="str">
        <f t="shared" ref="Z122:AA122" ca="1" si="34">IFERROR(INDEX($F109:$AD109,MATCH(Z$112,$F$101:$AD$101,0)),"")</f>
        <v/>
      </c>
      <c r="AA122" s="190" t="str">
        <f t="shared" ca="1" si="34"/>
        <v/>
      </c>
      <c r="AB122" s="190" t="str">
        <f t="shared" ref="AB122:AE122" ca="1" si="35">IFERROR(INDEX($F109:$AD109,MATCH(AB$112,$F$101:$AD$101,0)),"")</f>
        <v/>
      </c>
      <c r="AC122" s="190" t="str">
        <f t="shared" ca="1" si="35"/>
        <v/>
      </c>
      <c r="AD122" s="190" t="str">
        <f t="shared" ca="1" si="35"/>
        <v/>
      </c>
      <c r="AE122" s="190" t="str">
        <f t="shared" ca="1" si="35"/>
        <v/>
      </c>
    </row>
    <row r="123" spans="3:31" x14ac:dyDescent="0.2">
      <c r="C123" s="1">
        <v>21</v>
      </c>
      <c r="D123" s="4" t="str" cm="1">
        <f t="array" aca="1" ref="D123" ca="1">INDEX(INDIRECT($B$102),$C123,1)</f>
        <v>Välj Tjänst</v>
      </c>
      <c r="E123" s="4" t="str">
        <f t="shared" si="9"/>
        <v>TblKrvRes21</v>
      </c>
      <c r="F123" s="190" t="str">
        <f t="shared" ref="F123:Y123" ca="1" si="36">IFERROR(INDEX($F110:$AD110,MATCH(F$112,$F$101:$AD$101,0)),"")</f>
        <v/>
      </c>
      <c r="G123" s="190" t="str">
        <f t="shared" ca="1" si="36"/>
        <v/>
      </c>
      <c r="H123" s="190" t="str">
        <f t="shared" ca="1" si="36"/>
        <v/>
      </c>
      <c r="I123" s="190" t="str">
        <f t="shared" ca="1" si="36"/>
        <v/>
      </c>
      <c r="J123" s="190" t="str">
        <f t="shared" ca="1" si="36"/>
        <v/>
      </c>
      <c r="K123" s="190" t="str">
        <f t="shared" ca="1" si="36"/>
        <v/>
      </c>
      <c r="L123" s="190" t="str">
        <f t="shared" ca="1" si="36"/>
        <v/>
      </c>
      <c r="M123" s="190" t="str">
        <f t="shared" ca="1" si="36"/>
        <v/>
      </c>
      <c r="N123" s="190" t="str">
        <f t="shared" ca="1" si="36"/>
        <v/>
      </c>
      <c r="O123" s="190" t="str">
        <f t="shared" ca="1" si="36"/>
        <v/>
      </c>
      <c r="P123" s="190" t="str">
        <f t="shared" ca="1" si="36"/>
        <v/>
      </c>
      <c r="Q123" s="190" t="str">
        <f t="shared" ca="1" si="36"/>
        <v/>
      </c>
      <c r="R123" s="190" t="str">
        <f t="shared" ca="1" si="36"/>
        <v/>
      </c>
      <c r="S123" s="190" t="str">
        <f t="shared" ca="1" si="36"/>
        <v/>
      </c>
      <c r="T123" s="190" t="str">
        <f t="shared" ca="1" si="36"/>
        <v/>
      </c>
      <c r="U123" s="190" t="str">
        <f t="shared" ca="1" si="36"/>
        <v/>
      </c>
      <c r="V123" s="190" t="str">
        <f t="shared" ca="1" si="36"/>
        <v/>
      </c>
      <c r="W123" s="190" t="str">
        <f t="shared" ca="1" si="36"/>
        <v/>
      </c>
      <c r="X123" s="190" t="str">
        <f t="shared" ca="1" si="36"/>
        <v/>
      </c>
      <c r="Y123" s="190" t="str">
        <f t="shared" ca="1" si="36"/>
        <v/>
      </c>
      <c r="Z123" s="190" t="str">
        <f t="shared" ref="Z123:AA123" ca="1" si="37">IFERROR(INDEX($F110:$AD110,MATCH(Z$112,$F$101:$AD$101,0)),"")</f>
        <v/>
      </c>
      <c r="AA123" s="190" t="str">
        <f t="shared" ca="1" si="37"/>
        <v/>
      </c>
      <c r="AB123" s="190" t="str">
        <f t="shared" ref="AB123:AE123" ca="1" si="38">IFERROR(INDEX($F110:$AD110,MATCH(AB$112,$F$101:$AD$101,0)),"")</f>
        <v/>
      </c>
      <c r="AC123" s="190" t="str">
        <f t="shared" ca="1" si="38"/>
        <v/>
      </c>
      <c r="AD123" s="190" t="str">
        <f t="shared" ca="1" si="38"/>
        <v/>
      </c>
      <c r="AE123" s="190" t="str">
        <f t="shared" ca="1" si="38"/>
        <v/>
      </c>
    </row>
    <row r="124" spans="3:31" x14ac:dyDescent="0.2">
      <c r="C124" s="1">
        <v>22</v>
      </c>
      <c r="D124" s="4" t="str" cm="1">
        <f t="array" aca="1" ref="D124" ca="1">INDEX(INDIRECT($B$102),$C124,1)</f>
        <v>Välj Tjänst</v>
      </c>
      <c r="E124" s="4" t="str">
        <f t="shared" si="9"/>
        <v>TblKrvRes22</v>
      </c>
      <c r="F124" s="202"/>
    </row>
    <row r="125" spans="3:31" x14ac:dyDescent="0.2">
      <c r="C125" s="1">
        <v>23</v>
      </c>
      <c r="D125" s="4" t="str" cm="1">
        <f t="array" aca="1" ref="D125" ca="1">INDEX(INDIRECT($B$102),$C125,1)</f>
        <v>Välj Tjänst</v>
      </c>
      <c r="E125" s="4" t="str">
        <f t="shared" si="9"/>
        <v>TblKrvRes23</v>
      </c>
    </row>
    <row r="126" spans="3:31" x14ac:dyDescent="0.2">
      <c r="C126" s="1">
        <v>24</v>
      </c>
      <c r="D126" s="4" t="str" cm="1">
        <f t="array" aca="1" ref="D126" ca="1">INDEX(INDIRECT($B$102),$C126,1)</f>
        <v>Välj Tjänst</v>
      </c>
      <c r="E126" s="4" t="str">
        <f t="shared" si="9"/>
        <v>TblKrvRes24</v>
      </c>
    </row>
    <row r="127" spans="3:31" x14ac:dyDescent="0.2">
      <c r="C127" s="1">
        <v>25</v>
      </c>
      <c r="D127" s="4" t="str" cm="1">
        <f t="array" aca="1" ref="D127" ca="1">INDEX(INDIRECT($B$102),$C127,1)</f>
        <v>Välj Tjänst</v>
      </c>
      <c r="E127" s="4" t="str">
        <f t="shared" si="9"/>
        <v>TblKrvRes25</v>
      </c>
    </row>
    <row r="128" spans="3:31" x14ac:dyDescent="0.2">
      <c r="C128" s="1">
        <v>26</v>
      </c>
      <c r="D128" s="4" t="str" cm="1">
        <f t="array" aca="1" ref="D128" ca="1">INDEX(INDIRECT($B$102),$C128,1)</f>
        <v>Välj Tjänst</v>
      </c>
      <c r="E128" s="4" t="str">
        <f t="shared" si="9"/>
        <v>TblKrvRes26</v>
      </c>
    </row>
  </sheetData>
  <phoneticPr fontId="15" type="noConversion"/>
  <pageMargins left="0.7" right="0.7" top="0.75" bottom="0.75" header="0.3" footer="0.3"/>
  <pageSetup paperSize="9" scale="29" orientation="landscape" r:id="rId1"/>
  <headerFooter>
    <oddFooter>&amp;R&amp;P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2"/>
  <dimension ref="A1:O11"/>
  <sheetViews>
    <sheetView zoomScaleNormal="100" workbookViewId="0">
      <selection activeCell="B1" sqref="B1"/>
    </sheetView>
  </sheetViews>
  <sheetFormatPr defaultColWidth="9.140625" defaultRowHeight="12.75" x14ac:dyDescent="0.2"/>
  <cols>
    <col min="1" max="1" width="10.42578125" style="123" bestFit="1" customWidth="1"/>
    <col min="2" max="2" width="15" style="123" bestFit="1" customWidth="1"/>
    <col min="3" max="3" width="12.28515625" style="123" bestFit="1" customWidth="1"/>
    <col min="4" max="4" width="9.140625" style="123"/>
    <col min="5" max="5" width="16.85546875" style="123" customWidth="1"/>
    <col min="6" max="16384" width="9.140625" style="123"/>
  </cols>
  <sheetData>
    <row r="1" spans="1:15" x14ac:dyDescent="0.2">
      <c r="A1" s="123" t="s">
        <v>291</v>
      </c>
      <c r="B1" s="258" t="b">
        <v>0</v>
      </c>
    </row>
    <row r="2" spans="1:15" x14ac:dyDescent="0.2">
      <c r="A2" s="123" t="s">
        <v>152</v>
      </c>
      <c r="B2" s="123" t="b">
        <v>0</v>
      </c>
    </row>
    <row r="3" spans="1:15" x14ac:dyDescent="0.2">
      <c r="A3" s="196" t="s">
        <v>9</v>
      </c>
      <c r="B3" s="2" t="s">
        <v>197</v>
      </c>
      <c r="C3" s="2"/>
      <c r="E3" s="197"/>
      <c r="N3" s="123" t="s">
        <v>285</v>
      </c>
    </row>
    <row r="4" spans="1:15" x14ac:dyDescent="0.2">
      <c r="A4" s="196" t="s">
        <v>10</v>
      </c>
      <c r="B4" s="194" t="s">
        <v>197</v>
      </c>
      <c r="C4" s="2"/>
      <c r="E4" s="2"/>
    </row>
    <row r="5" spans="1:15" x14ac:dyDescent="0.2">
      <c r="A5" s="196" t="s">
        <v>11</v>
      </c>
      <c r="B5" s="195" t="s">
        <v>197</v>
      </c>
      <c r="C5" s="2" t="s">
        <v>16</v>
      </c>
      <c r="E5" s="197"/>
      <c r="L5" s="123" t="s">
        <v>293</v>
      </c>
      <c r="N5" s="123" t="s">
        <v>286</v>
      </c>
      <c r="O5" s="123" t="s">
        <v>287</v>
      </c>
    </row>
    <row r="6" spans="1:15" x14ac:dyDescent="0.2">
      <c r="A6" s="196" t="s">
        <v>12</v>
      </c>
      <c r="B6" s="171" t="s">
        <v>13</v>
      </c>
      <c r="C6" s="2" t="s">
        <v>155</v>
      </c>
      <c r="E6" s="197"/>
      <c r="L6" s="123" t="s">
        <v>446</v>
      </c>
      <c r="N6" s="123" t="s">
        <v>314</v>
      </c>
      <c r="O6" s="2" t="s">
        <v>315</v>
      </c>
    </row>
    <row r="7" spans="1:15" x14ac:dyDescent="0.2">
      <c r="A7" s="196"/>
      <c r="B7" s="124"/>
      <c r="C7" s="2" t="s">
        <v>14</v>
      </c>
      <c r="F7" s="198"/>
      <c r="N7" s="123" t="s">
        <v>442</v>
      </c>
      <c r="O7" s="123" t="s">
        <v>443</v>
      </c>
    </row>
    <row r="8" spans="1:15" x14ac:dyDescent="0.2">
      <c r="A8" s="196"/>
      <c r="B8" s="125"/>
      <c r="C8" s="2" t="s">
        <v>15</v>
      </c>
      <c r="E8" s="123" t="s">
        <v>212</v>
      </c>
      <c r="N8" s="123" t="s">
        <v>444</v>
      </c>
      <c r="O8" s="123" t="s">
        <v>445</v>
      </c>
    </row>
    <row r="9" spans="1:15" x14ac:dyDescent="0.2">
      <c r="A9" s="196"/>
      <c r="B9" s="126"/>
      <c r="C9" s="2" t="s">
        <v>17</v>
      </c>
      <c r="E9" s="123">
        <f>VALUE(IF(ISNUMBER(SEARCH("2",DpDwnTDV))=TRUE,"2","1"))</f>
        <v>1</v>
      </c>
      <c r="N9" s="123" t="s">
        <v>446</v>
      </c>
      <c r="O9" s="123" t="s">
        <v>447</v>
      </c>
    </row>
    <row r="10" spans="1:15" x14ac:dyDescent="0.2">
      <c r="A10" s="196"/>
      <c r="B10" s="3"/>
      <c r="C10" s="2" t="s">
        <v>18</v>
      </c>
      <c r="E10" s="123" t="str">
        <f>"Alt"&amp;IF(ISNUMBER(SEARCH("1",DpDwnUtvddrop))=TRUE,"1",IF(ISNUMBER(SEARCH("2",DpDwnUtvddrop))=TRUE,"2",IF(ISNUMBER(SEARCH("3",DpDwnUtvddrop))=TRUE,"3",IF(ISNUMBER(SEARCH("4",DpDwnUtvddrop))=TRUE,"4"))))</f>
        <v>AltFALSE</v>
      </c>
    </row>
    <row r="11" spans="1:15" x14ac:dyDescent="0.2">
      <c r="A11" s="2"/>
      <c r="B11" s="2"/>
      <c r="C11" s="2"/>
    </row>
  </sheetData>
  <dataValidations count="1">
    <dataValidation type="list" allowBlank="1" showInputMessage="1" showErrorMessage="1" sqref="B1" xr:uid="{FE441143-6066-4525-802D-AF37E857DE2F}">
      <formula1>"TRUE,FALSE"</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10c3a147-0d64-46aa-a281-dc97358e8373">
      <Terms xmlns="http://schemas.microsoft.com/office/infopath/2007/PartnerControls"/>
    </lcf76f155ced4ddcb4097134ff3c332f>
    <TaxCatchAll xmlns="d7532cd0-e888-47d6-8f58-db0210f25002"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129BBCBF21362E4099AE6C2F27C58737" ma:contentTypeVersion="18" ma:contentTypeDescription="Skapa ett nytt dokument." ma:contentTypeScope="" ma:versionID="f758775c69c95ef30100be28c384f796">
  <xsd:schema xmlns:xsd="http://www.w3.org/2001/XMLSchema" xmlns:xs="http://www.w3.org/2001/XMLSchema" xmlns:p="http://schemas.microsoft.com/office/2006/metadata/properties" xmlns:ns2="10c3a147-0d64-46aa-a281-dc97358e8373" xmlns:ns3="d7532cd0-e888-47d6-8f58-db0210f25002" targetNamespace="http://schemas.microsoft.com/office/2006/metadata/properties" ma:root="true" ma:fieldsID="c99d75b15f5db12ef7b796a28eb5abd0" ns2:_="" ns3:_="">
    <xsd:import namespace="10c3a147-0d64-46aa-a281-dc97358e8373"/>
    <xsd:import namespace="d7532cd0-e888-47d6-8f58-db0210f2500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0c3a147-0d64-46aa-a281-dc97358e837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Bildmarkeringar" ma:readOnly="false" ma:fieldId="{5cf76f15-5ced-4ddc-b409-7134ff3c332f}" ma:taxonomyMulti="true" ma:sspId="e641fc9e-d469-439b-858c-bb315f8f2b4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7532cd0-e888-47d6-8f58-db0210f25002" elementFormDefault="qualified">
    <xsd:import namespace="http://schemas.microsoft.com/office/2006/documentManagement/types"/>
    <xsd:import namespace="http://schemas.microsoft.com/office/infopath/2007/PartnerControls"/>
    <xsd:element name="SharedWithUsers" ma:index="18"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lat med information" ma:internalName="SharedWithDetails" ma:readOnly="true">
      <xsd:simpleType>
        <xsd:restriction base="dms:Note">
          <xsd:maxLength value="255"/>
        </xsd:restriction>
      </xsd:simpleType>
    </xsd:element>
    <xsd:element name="TaxCatchAll" ma:index="23" nillable="true" ma:displayName="Taxonomy Catch All Column" ma:hidden="true" ma:list="{6914216c-8415-4a2a-a4f5-fae05d95c0cb}" ma:internalName="TaxCatchAll" ma:showField="CatchAllData" ma:web="d7532cd0-e888-47d6-8f58-db0210f2500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09471B6-A6B9-4608-945A-5E3E4C7F960E}">
  <ds:schemaRefs>
    <ds:schemaRef ds:uri="http://schemas.microsoft.com/sharepoint/v3/contenttype/forms"/>
  </ds:schemaRefs>
</ds:datastoreItem>
</file>

<file path=customXml/itemProps2.xml><?xml version="1.0" encoding="utf-8"?>
<ds:datastoreItem xmlns:ds="http://schemas.openxmlformats.org/officeDocument/2006/customXml" ds:itemID="{9C40450C-F04F-436C-933D-6347671AE960}">
  <ds:schemaRefs>
    <ds:schemaRef ds:uri="http://schemas.microsoft.com/office/2006/metadata/properties"/>
    <ds:schemaRef ds:uri="http://schemas.microsoft.com/office/infopath/2007/PartnerControls"/>
    <ds:schemaRef ds:uri="10c3a147-0d64-46aa-a281-dc97358e8373"/>
    <ds:schemaRef ds:uri="d7532cd0-e888-47d6-8f58-db0210f25002"/>
  </ds:schemaRefs>
</ds:datastoreItem>
</file>

<file path=customXml/itemProps3.xml><?xml version="1.0" encoding="utf-8"?>
<ds:datastoreItem xmlns:ds="http://schemas.openxmlformats.org/officeDocument/2006/customXml" ds:itemID="{BAFC6778-0215-4781-8C39-3DEFFAC362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0c3a147-0d64-46aa-a281-dc97358e8373"/>
    <ds:schemaRef ds:uri="d7532cd0-e888-47d6-8f58-db0210f2500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100</vt:i4>
      </vt:variant>
    </vt:vector>
  </HeadingPairs>
  <TitlesOfParts>
    <vt:vector size="108" baseType="lpstr">
      <vt:lpstr>Information</vt:lpstr>
      <vt:lpstr>1 Spec. - 1. Lägsta pris</vt:lpstr>
      <vt:lpstr>1 Spec. - 2. Relativ viktning</vt:lpstr>
      <vt:lpstr>1 Spec. - 3. Mervärdesmodell</vt:lpstr>
      <vt:lpstr>1 Spec. - 4. Annan modell</vt:lpstr>
      <vt:lpstr>2 Avtalstecknande</vt:lpstr>
      <vt:lpstr>Admin</vt:lpstr>
      <vt:lpstr>SysAdmin</vt:lpstr>
      <vt:lpstr>ActiveSheetName</vt:lpstr>
      <vt:lpstr>AdminMode</vt:lpstr>
      <vt:lpstr>ArvodePer</vt:lpstr>
      <vt:lpstr>Bokningssystem</vt:lpstr>
      <vt:lpstr>CurrentVersion</vt:lpstr>
      <vt:lpstr>Diarienummer</vt:lpstr>
      <vt:lpstr>'1 Spec. - 2. Relativ viktning'!DpDwnTDV</vt:lpstr>
      <vt:lpstr>'1 Spec. - 3. Mervärdesmodell'!DpDwnTDV</vt:lpstr>
      <vt:lpstr>'1 Spec. - 4. Annan modell'!DpDwnTDV</vt:lpstr>
      <vt:lpstr>EnhetTillägg</vt:lpstr>
      <vt:lpstr>InfoTillägg</vt:lpstr>
      <vt:lpstr>'1 Spec. - 2. Relativ viktning'!LarmStatus</vt:lpstr>
      <vt:lpstr>'1 Spec. - 3. Mervärdesmodell'!LarmStatus</vt:lpstr>
      <vt:lpstr>'1 Spec. - 4. Annan modell'!LarmStatus</vt:lpstr>
      <vt:lpstr>LarmStatus</vt:lpstr>
      <vt:lpstr>ListaVaraTjänst</vt:lpstr>
      <vt:lpstr>ListLevNamn</vt:lpstr>
      <vt:lpstr>ListvalRegion</vt:lpstr>
      <vt:lpstr>LockStatus</vt:lpstr>
      <vt:lpstr>MiljöNrTjänst</vt:lpstr>
      <vt:lpstr>NrTjänst</vt:lpstr>
      <vt:lpstr>pkey</vt:lpstr>
      <vt:lpstr>'1 Spec. - 1. Lägsta pris'!Print_Area</vt:lpstr>
      <vt:lpstr>'1 Spec. - 2. Relativ viktning'!Print_Area</vt:lpstr>
      <vt:lpstr>'1 Spec. - 3. Mervärdesmodell'!Print_Area</vt:lpstr>
      <vt:lpstr>'1 Spec. - 4. Annan modell'!Print_Area</vt:lpstr>
      <vt:lpstr>'1 Spec. - 1. Lägsta pris'!Print_Titles</vt:lpstr>
      <vt:lpstr>'1 Spec. - 2. Relativ viktning'!Print_Titles</vt:lpstr>
      <vt:lpstr>'1 Spec. - 3. Mervärdesmodell'!Print_Titles</vt:lpstr>
      <vt:lpstr>'1 Spec. - 4. Annan modell'!Print_Titles</vt:lpstr>
      <vt:lpstr>'2 Avtalstecknande'!Print_Titles</vt:lpstr>
      <vt:lpstr>Ramavtalsområde</vt:lpstr>
      <vt:lpstr>ResLevDelområde</vt:lpstr>
      <vt:lpstr>ResOpt</vt:lpstr>
      <vt:lpstr>Självbokning</vt:lpstr>
      <vt:lpstr>TblBeräkning</vt:lpstr>
      <vt:lpstr>TblDelområde</vt:lpstr>
      <vt:lpstr>TblEnhet</vt:lpstr>
      <vt:lpstr>TblFaktAlt</vt:lpstr>
      <vt:lpstr>TblGrundTilldeln</vt:lpstr>
      <vt:lpstr>TblInomUtanför</vt:lpstr>
      <vt:lpstr>TblKrv2</vt:lpstr>
      <vt:lpstr>TblKrvRes1</vt:lpstr>
      <vt:lpstr>TblKrvRes10</vt:lpstr>
      <vt:lpstr>TblKrvRes11</vt:lpstr>
      <vt:lpstr>TblKrvRes12</vt:lpstr>
      <vt:lpstr>TblKrvRes13</vt:lpstr>
      <vt:lpstr>TblKrvRes14</vt:lpstr>
      <vt:lpstr>TblKrvRes15</vt:lpstr>
      <vt:lpstr>TblKrvRes16</vt:lpstr>
      <vt:lpstr>TblKrvRes17</vt:lpstr>
      <vt:lpstr>TblKrvRes18</vt:lpstr>
      <vt:lpstr>TblKrvRes19</vt:lpstr>
      <vt:lpstr>TblKrvRes2</vt:lpstr>
      <vt:lpstr>TblKrvRes20</vt:lpstr>
      <vt:lpstr>TblKrvRes21</vt:lpstr>
      <vt:lpstr>TblKrvRes22</vt:lpstr>
      <vt:lpstr>TblKrvRes23</vt:lpstr>
      <vt:lpstr>TblKrvRes24</vt:lpstr>
      <vt:lpstr>TblKrvRes25</vt:lpstr>
      <vt:lpstr>TblKrvRes26</vt:lpstr>
      <vt:lpstr>TblKrvRes3</vt:lpstr>
      <vt:lpstr>TblKrvRes4</vt:lpstr>
      <vt:lpstr>TblKrvRes5</vt:lpstr>
      <vt:lpstr>TblKrvRes6</vt:lpstr>
      <vt:lpstr>TblKrvRes7</vt:lpstr>
      <vt:lpstr>TblKrvRes8</vt:lpstr>
      <vt:lpstr>TblKrvRes9</vt:lpstr>
      <vt:lpstr>TblLeverantörer</vt:lpstr>
      <vt:lpstr>TblMatchKravres</vt:lpstr>
      <vt:lpstr>TblSpecTjnstr</vt:lpstr>
      <vt:lpstr>TblTjänst</vt:lpstr>
      <vt:lpstr>TblTom</vt:lpstr>
      <vt:lpstr>TblUtvModeller</vt:lpstr>
      <vt:lpstr>TblUtVrd</vt:lpstr>
      <vt:lpstr>TblVaraTjanstAlt</vt:lpstr>
      <vt:lpstr>TidsåtgNrTjänst</vt:lpstr>
      <vt:lpstr>TillDelVal</vt:lpstr>
      <vt:lpstr>'1 Spec. - 2. Relativ viktning'!TillDelVal2</vt:lpstr>
      <vt:lpstr>'1 Spec. - 3. Mervärdesmodell'!TillDelVal2</vt:lpstr>
      <vt:lpstr>'1 Spec. - 4. Annan modell'!TillDelVal2</vt:lpstr>
      <vt:lpstr>Tilläggstjänster</vt:lpstr>
      <vt:lpstr>UKey</vt:lpstr>
      <vt:lpstr>'1 Spec. - 1. Lägsta pris'!USRDelområde</vt:lpstr>
      <vt:lpstr>'1 Spec. - 2. Relativ viktning'!USRDelområde</vt:lpstr>
      <vt:lpstr>'1 Spec. - 3. Mervärdesmodell'!USRDelområde</vt:lpstr>
      <vt:lpstr>'1 Spec. - 4. Annan modell'!USRDelområde</vt:lpstr>
      <vt:lpstr>UtvarderingsVal</vt:lpstr>
      <vt:lpstr>'1 Spec. - 2. Relativ viktning'!UtvarderingsVal2</vt:lpstr>
      <vt:lpstr>'1 Spec. - 3. Mervärdesmodell'!UtvarderingsVal2</vt:lpstr>
      <vt:lpstr>'1 Spec. - 4. Annan modell'!UtvarderingsVal2</vt:lpstr>
      <vt:lpstr>ValBilaga</vt:lpstr>
      <vt:lpstr>ValdUtvModell</vt:lpstr>
      <vt:lpstr>ValVarTja</vt:lpstr>
      <vt:lpstr>Välj_Vara_Tjanst_1</vt:lpstr>
      <vt:lpstr>Välj_Vara_Tjanst_2</vt:lpstr>
      <vt:lpstr>Välj_Vara_Tjanst_3</vt:lpstr>
      <vt:lpstr>Välj_Vara_Tjanst_4</vt:lpstr>
      <vt:lpstr>Wkey</vt:lpstr>
      <vt:lpstr>YColor</vt:lpstr>
    </vt:vector>
  </TitlesOfParts>
  <Company>VHS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Dator</dc:creator>
  <cp:lastModifiedBy>Nils Hasselberg</cp:lastModifiedBy>
  <cp:lastPrinted>2020-07-08T07:31:18Z</cp:lastPrinted>
  <dcterms:created xsi:type="dcterms:W3CDTF">2008-11-24T11:40:31Z</dcterms:created>
  <dcterms:modified xsi:type="dcterms:W3CDTF">2024-12-02T14:31:51Z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0x010100129BBCBF21362E4099AE6C2F27C58737</vt:lpwstr>
  </property>
  <property fmtid="{D5CDD505-2E9C-101B-9397-08002B2CF9AE}" pid="3" name="MediaServiceImageTags">
    <vt:lpwstr/>
  </property>
</Properties>
</file>