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U:\Skrivare 2021\3 Förvaltning\10 Stöddokument\Avropsmall SFN\"/>
    </mc:Choice>
  </mc:AlternateContent>
  <xr:revisionPtr revIDLastSave="0" documentId="8_{AB702ADC-F8A3-4FDB-AF27-B42DEE396795}" xr6:coauthVersionLast="47" xr6:coauthVersionMax="47" xr10:uidLastSave="{00000000-0000-0000-0000-000000000000}"/>
  <bookViews>
    <workbookView xWindow="-108" yWindow="-108" windowWidth="23256" windowHeight="12576" xr2:uid="{00000000-000D-0000-FFFF-FFFF00000000}"/>
  </bookViews>
  <sheets>
    <sheet name="Avropsförfrågan med kontrakt" sheetId="1" r:id="rId1"/>
    <sheet name="Kontroll utskrifter och kostnad" sheetId="3" r:id="rId2"/>
    <sheet name="Produktinformation" sheetId="2" r:id="rId3"/>
  </sheets>
  <definedNames>
    <definedName name="Skicka_avropsförfrågan_inklusive_kontrakt_till_vinnande_Ramavtalsleverantör" localSheetId="0">'Avropsförfrågan med kontrakt'!#REF!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 i="1" l="1"/>
  <c r="A9" i="3" l="1"/>
  <c r="A10" i="3"/>
  <c r="A11" i="3"/>
  <c r="A8" i="3"/>
  <c r="G8" i="3"/>
  <c r="H8" i="3" s="1"/>
  <c r="G9" i="3"/>
  <c r="H9" i="3" s="1"/>
  <c r="G10" i="3"/>
  <c r="H10" i="3" s="1"/>
  <c r="G11" i="3"/>
  <c r="H11" i="3" s="1"/>
  <c r="B9" i="3"/>
  <c r="B10" i="3"/>
  <c r="B11" i="3"/>
  <c r="B8" i="3"/>
  <c r="Z18" i="2"/>
  <c r="AA18" i="2"/>
  <c r="AB18" i="2"/>
  <c r="AC18" i="2"/>
  <c r="AD18" i="2"/>
  <c r="Y18" i="2"/>
  <c r="T18" i="2"/>
  <c r="U18" i="2"/>
  <c r="V18" i="2"/>
  <c r="W18" i="2"/>
  <c r="X18" i="2"/>
  <c r="S18" i="2"/>
  <c r="N18" i="2"/>
  <c r="O18" i="2"/>
  <c r="P18" i="2"/>
  <c r="Q18" i="2"/>
  <c r="R18" i="2"/>
  <c r="M18" i="2"/>
  <c r="H18" i="2"/>
  <c r="I18" i="2"/>
  <c r="J18" i="2"/>
  <c r="K18" i="2"/>
  <c r="L18" i="2"/>
  <c r="G18" i="2"/>
  <c r="AU67" i="2"/>
  <c r="AQ13" i="2"/>
  <c r="G55" i="2"/>
  <c r="H55" i="2"/>
  <c r="J55" i="2"/>
  <c r="K55" i="2"/>
  <c r="L55" i="2"/>
  <c r="M55" i="2"/>
  <c r="N55" i="2"/>
  <c r="O55" i="2"/>
  <c r="P55" i="2"/>
  <c r="Q55" i="2"/>
  <c r="R55" i="2"/>
  <c r="S55" i="2"/>
  <c r="T55" i="2"/>
  <c r="U55" i="2"/>
  <c r="V55" i="2"/>
  <c r="W55" i="2"/>
  <c r="X55" i="2"/>
  <c r="Y55" i="2"/>
  <c r="Z55" i="2"/>
  <c r="AA55" i="2"/>
  <c r="AB55" i="2"/>
  <c r="AC55" i="2"/>
  <c r="AD55" i="2"/>
  <c r="I55" i="2"/>
  <c r="AR18" i="2"/>
  <c r="AS18" i="2"/>
  <c r="AT18" i="2"/>
  <c r="AU18" i="2"/>
  <c r="AV18" i="2"/>
  <c r="AQ18" i="2"/>
  <c r="AL18" i="2"/>
  <c r="AM18" i="2"/>
  <c r="AN18" i="2"/>
  <c r="AO18" i="2"/>
  <c r="AP18" i="2"/>
  <c r="AK18" i="2"/>
  <c r="AF18" i="2"/>
  <c r="AG18" i="2"/>
  <c r="AH18" i="2"/>
  <c r="AI18" i="2"/>
  <c r="AJ18" i="2"/>
  <c r="AE18" i="2"/>
  <c r="AV63" i="2"/>
  <c r="H63" i="2"/>
  <c r="I63" i="2"/>
  <c r="J63" i="2"/>
  <c r="K63" i="2"/>
  <c r="L63" i="2"/>
  <c r="M63" i="2"/>
  <c r="N63" i="2"/>
  <c r="O63" i="2"/>
  <c r="P63" i="2"/>
  <c r="Q63" i="2"/>
  <c r="R63" i="2"/>
  <c r="S63" i="2"/>
  <c r="T63" i="2"/>
  <c r="U63" i="2"/>
  <c r="V63" i="2"/>
  <c r="W63" i="2"/>
  <c r="X63" i="2"/>
  <c r="Y63" i="2"/>
  <c r="Z63" i="2"/>
  <c r="AA63" i="2"/>
  <c r="AB63" i="2"/>
  <c r="AC63" i="2"/>
  <c r="AD63" i="2"/>
  <c r="AE63" i="2"/>
  <c r="AF63" i="2"/>
  <c r="AG63" i="2"/>
  <c r="AH63" i="2"/>
  <c r="AI63" i="2"/>
  <c r="AJ63" i="2"/>
  <c r="AK63" i="2"/>
  <c r="AL63" i="2"/>
  <c r="AM63" i="2"/>
  <c r="AN63" i="2"/>
  <c r="AO63" i="2"/>
  <c r="AP63" i="2"/>
  <c r="AQ63" i="2"/>
  <c r="AR63" i="2"/>
  <c r="AS63" i="2"/>
  <c r="AT63" i="2"/>
  <c r="AU63" i="2"/>
  <c r="G63" i="2"/>
  <c r="K74" i="2"/>
  <c r="AE55" i="2"/>
  <c r="AF55" i="2"/>
  <c r="AG55" i="2"/>
  <c r="AH55" i="2"/>
  <c r="AI55" i="2"/>
  <c r="AJ55" i="2"/>
  <c r="AK55" i="2"/>
  <c r="AL55" i="2"/>
  <c r="AM55" i="2"/>
  <c r="AN55" i="2"/>
  <c r="AO55" i="2"/>
  <c r="AP55" i="2"/>
  <c r="AQ55" i="2"/>
  <c r="AR55" i="2"/>
  <c r="AS55" i="2"/>
  <c r="AT55" i="2"/>
  <c r="AU55" i="2"/>
  <c r="AV55" i="2"/>
  <c r="Q1" i="2"/>
  <c r="W1" i="2" s="1"/>
  <c r="AC1" i="2" s="1"/>
  <c r="AI1" i="2" s="1"/>
  <c r="AO1" i="2" s="1"/>
  <c r="AU1" i="2" s="1"/>
  <c r="M13" i="2"/>
  <c r="J65" i="2" l="1"/>
  <c r="J67" i="2" s="1"/>
  <c r="S65" i="2"/>
  <c r="S67" i="2" s="1"/>
  <c r="K65" i="2"/>
  <c r="K67" i="2" s="1"/>
  <c r="AA65" i="2"/>
  <c r="AA67" i="2" s="1"/>
  <c r="AG65" i="2"/>
  <c r="AG67" i="2" s="1"/>
  <c r="Y65" i="2"/>
  <c r="Y67" i="2" s="1"/>
  <c r="G65" i="2"/>
  <c r="N65" i="2"/>
  <c r="N67" i="2" s="1"/>
  <c r="AT65" i="2"/>
  <c r="AT67" i="2" s="1"/>
  <c r="AL65" i="2"/>
  <c r="AL67" i="2" s="1"/>
  <c r="AD65" i="2"/>
  <c r="AD67" i="2" s="1"/>
  <c r="V65" i="2"/>
  <c r="V67" i="2" s="1"/>
  <c r="AN65" i="2"/>
  <c r="AN67" i="2" s="1"/>
  <c r="AF65" i="2"/>
  <c r="AF67" i="2" s="1"/>
  <c r="X65" i="2"/>
  <c r="X67" i="2" s="1"/>
  <c r="P65" i="2"/>
  <c r="P67" i="2" s="1"/>
  <c r="AQ65" i="2"/>
  <c r="AQ67" i="2" s="1"/>
  <c r="AV65" i="2"/>
  <c r="AV67" i="2" s="1"/>
  <c r="O65" i="2"/>
  <c r="O67" i="2" s="1"/>
  <c r="AE65" i="2"/>
  <c r="AE67" i="2" s="1"/>
  <c r="M65" i="2"/>
  <c r="M67" i="2" s="1"/>
  <c r="AK65" i="2"/>
  <c r="AK67" i="2" s="1"/>
  <c r="U65" i="2"/>
  <c r="U67" i="2" s="1"/>
  <c r="AS65" i="2"/>
  <c r="AS67" i="2" s="1"/>
  <c r="AO65" i="2"/>
  <c r="AI65" i="2"/>
  <c r="AP65" i="2"/>
  <c r="AP67" i="2" s="1"/>
  <c r="AH65" i="2"/>
  <c r="AH67" i="2" s="1"/>
  <c r="Z65" i="2"/>
  <c r="Z67" i="2" s="1"/>
  <c r="R65" i="2"/>
  <c r="R67" i="2" s="1"/>
  <c r="AM65" i="2"/>
  <c r="AM67" i="2" s="1"/>
  <c r="AR65" i="2"/>
  <c r="AR67" i="2" s="1"/>
  <c r="AJ65" i="2"/>
  <c r="AJ67" i="2" s="1"/>
  <c r="AB65" i="2"/>
  <c r="AB67" i="2" s="1"/>
  <c r="T65" i="2"/>
  <c r="T67" i="2" s="1"/>
  <c r="AC65" i="2"/>
  <c r="AC67" i="2" s="1"/>
  <c r="W65" i="2"/>
  <c r="W67" i="2" s="1"/>
  <c r="Q65" i="2"/>
  <c r="AU65" i="2"/>
  <c r="K70" i="2" l="1"/>
  <c r="AI70" i="2"/>
  <c r="AI67" i="2"/>
  <c r="Q70" i="2"/>
  <c r="Q67" i="2"/>
  <c r="AO70" i="2"/>
  <c r="AO67" i="2"/>
  <c r="W70" i="2"/>
  <c r="AC70" i="2"/>
  <c r="J75" i="2"/>
  <c r="AU70" i="2"/>
  <c r="AV70" i="2"/>
  <c r="AP70" i="2"/>
  <c r="K75" i="2" l="1"/>
  <c r="K76" i="2"/>
  <c r="C41" i="1"/>
  <c r="K78" i="2" l="1"/>
  <c r="K77" i="2"/>
  <c r="G32" i="1"/>
  <c r="E83" i="2" l="1"/>
  <c r="G67" i="2"/>
  <c r="AJ70" i="2" l="1"/>
  <c r="AD70" i="2"/>
  <c r="R70" i="2"/>
  <c r="H74" i="2"/>
  <c r="I74" i="2"/>
  <c r="J74" i="2"/>
  <c r="L74" i="2"/>
  <c r="G74" i="2"/>
  <c r="X70" i="2"/>
  <c r="N1" i="2"/>
  <c r="T1" i="2" s="1"/>
  <c r="Z1" i="2" s="1"/>
  <c r="AF1" i="2" s="1"/>
  <c r="AL1" i="2" s="1"/>
  <c r="AR1" i="2" s="1"/>
  <c r="O1" i="2"/>
  <c r="U1" i="2" s="1"/>
  <c r="AA1" i="2" s="1"/>
  <c r="AG1" i="2" s="1"/>
  <c r="AM1" i="2" s="1"/>
  <c r="AS1" i="2" s="1"/>
  <c r="P1" i="2"/>
  <c r="V1" i="2" s="1"/>
  <c r="AB1" i="2" s="1"/>
  <c r="AH1" i="2" s="1"/>
  <c r="AN1" i="2" s="1"/>
  <c r="AT1" i="2" s="1"/>
  <c r="R1" i="2"/>
  <c r="X1" i="2" s="1"/>
  <c r="AD1" i="2" s="1"/>
  <c r="AJ1" i="2" s="1"/>
  <c r="AP1" i="2" s="1"/>
  <c r="AV1" i="2" s="1"/>
  <c r="M1" i="2"/>
  <c r="S1" i="2" s="1"/>
  <c r="Y1" i="2" s="1"/>
  <c r="AE1" i="2" s="1"/>
  <c r="AK1" i="2" s="1"/>
  <c r="AQ1" i="2" s="1"/>
  <c r="L65" i="2" l="1"/>
  <c r="AS70" i="2"/>
  <c r="L70" i="2" l="1"/>
  <c r="L76" i="2" s="1"/>
  <c r="L67" i="2"/>
  <c r="AT70" i="2"/>
  <c r="AR70" i="2"/>
  <c r="AQ70" i="2"/>
  <c r="AN70" i="2"/>
  <c r="AM70" i="2"/>
  <c r="AL70" i="2"/>
  <c r="AK70" i="2"/>
  <c r="AH70" i="2"/>
  <c r="AG70" i="2"/>
  <c r="AF70" i="2"/>
  <c r="AE70" i="2"/>
  <c r="AB70" i="2"/>
  <c r="AA70" i="2"/>
  <c r="Z70" i="2"/>
  <c r="Y70" i="2"/>
  <c r="V70" i="2"/>
  <c r="U70" i="2"/>
  <c r="T70" i="2"/>
  <c r="S70" i="2"/>
  <c r="P70" i="2"/>
  <c r="O70" i="2"/>
  <c r="N70" i="2"/>
  <c r="M70" i="2"/>
  <c r="J70" i="2"/>
  <c r="AK13" i="2"/>
  <c r="J76" i="2" l="1"/>
  <c r="J78" i="2" s="1"/>
  <c r="D62" i="2"/>
  <c r="D61" i="2"/>
  <c r="D60" i="2"/>
  <c r="AE13" i="2"/>
  <c r="Y13" i="2"/>
  <c r="S13" i="2"/>
  <c r="G13" i="2"/>
  <c r="H65" i="2" l="1"/>
  <c r="I65" i="2"/>
  <c r="I70" i="2" l="1"/>
  <c r="I67" i="2"/>
  <c r="H70" i="2"/>
  <c r="H67" i="2"/>
  <c r="L75" i="2"/>
  <c r="L78" i="2" s="1"/>
  <c r="L77" i="2" l="1"/>
  <c r="H75" i="2"/>
  <c r="I75" i="2"/>
  <c r="H76" i="2"/>
  <c r="I76" i="2"/>
  <c r="H78" i="2" l="1"/>
  <c r="I77" i="2"/>
  <c r="I78" i="2"/>
  <c r="H77" i="2"/>
  <c r="J77" i="2"/>
  <c r="G70" i="2" l="1"/>
  <c r="G76" i="2" s="1"/>
  <c r="G75" i="2" l="1"/>
  <c r="G78" i="2" s="1"/>
  <c r="G77" i="2" l="1"/>
  <c r="G79" i="2" l="1"/>
  <c r="J79" i="2"/>
  <c r="V19" i="2" s="1"/>
  <c r="K79" i="2"/>
  <c r="L79" i="2"/>
  <c r="L19" i="2" s="1"/>
  <c r="I79" i="2"/>
  <c r="AS19" i="2" s="1"/>
  <c r="H79" i="2"/>
  <c r="N19" i="2" s="1"/>
  <c r="M20" i="2" l="1"/>
  <c r="M9" i="2" s="1"/>
  <c r="M19" i="2"/>
  <c r="G20" i="2"/>
  <c r="G9" i="2" s="1"/>
  <c r="AQ20" i="2"/>
  <c r="AQ9" i="2" s="1"/>
  <c r="AK20" i="2"/>
  <c r="AK9" i="2" s="1"/>
  <c r="AE20" i="2"/>
  <c r="AE9" i="2" s="1"/>
  <c r="Y20" i="2"/>
  <c r="Y9" i="2" s="1"/>
  <c r="S20" i="2"/>
  <c r="S9" i="2" s="1"/>
  <c r="AU19" i="2"/>
  <c r="AI19" i="2"/>
  <c r="AO19" i="2"/>
  <c r="W19" i="2"/>
  <c r="AC19" i="2"/>
  <c r="K19" i="2"/>
  <c r="Q19" i="2"/>
  <c r="H88" i="2"/>
  <c r="I51" i="1" s="1"/>
  <c r="H87" i="2"/>
  <c r="I50" i="1" s="1"/>
  <c r="H86" i="2"/>
  <c r="I49" i="1" s="1"/>
  <c r="H85" i="2"/>
  <c r="I48" i="1" s="1"/>
  <c r="H84" i="2"/>
  <c r="I47" i="1" s="1"/>
  <c r="H83" i="2"/>
  <c r="I46" i="1" s="1"/>
  <c r="G19" i="2"/>
  <c r="AV19" i="2"/>
  <c r="AD19" i="2"/>
  <c r="AP19" i="2"/>
  <c r="X19" i="2"/>
  <c r="AJ19" i="2"/>
  <c r="R19" i="2"/>
  <c r="AE19" i="2"/>
  <c r="AL19" i="2"/>
  <c r="T19" i="2"/>
  <c r="H19" i="2"/>
  <c r="Z19" i="2"/>
  <c r="AF19" i="2"/>
  <c r="AR19" i="2"/>
  <c r="I19" i="2"/>
  <c r="AB19" i="2"/>
  <c r="P19" i="2"/>
  <c r="AT19" i="2"/>
  <c r="AH19" i="2"/>
  <c r="AG19" i="2"/>
  <c r="O19" i="2"/>
  <c r="J19" i="2"/>
  <c r="AN19" i="2"/>
  <c r="U19" i="2"/>
  <c r="AA19" i="2"/>
  <c r="S19" i="2"/>
  <c r="AK19" i="2"/>
  <c r="AQ19" i="2"/>
  <c r="Y19" i="2"/>
  <c r="T37" i="1" l="1"/>
  <c r="G37" i="1" s="1"/>
  <c r="T38" i="1"/>
  <c r="G38" i="1" s="1"/>
  <c r="T36" i="1"/>
  <c r="T35" i="1"/>
  <c r="G35" i="1" l="1"/>
  <c r="G36" i="1"/>
  <c r="T34" i="1"/>
  <c r="G34" i="1" s="1"/>
  <c r="T39" i="1" l="1"/>
  <c r="G39" i="1" s="1"/>
  <c r="T33" i="1"/>
  <c r="G33" i="1" s="1"/>
  <c r="F42" i="1" l="1"/>
  <c r="P88" i="2" s="1"/>
  <c r="G83" i="2" l="1"/>
  <c r="P84" i="2"/>
  <c r="P83" i="2"/>
  <c r="P87" i="2"/>
  <c r="P86" i="2"/>
  <c r="P10" i="1" s="1"/>
  <c r="P85" i="2"/>
  <c r="G84" i="2"/>
  <c r="G87" i="2"/>
  <c r="G88" i="2"/>
  <c r="D51" i="1" s="1"/>
  <c r="G86" i="2"/>
  <c r="G85" i="2"/>
  <c r="D48" i="1" l="1"/>
  <c r="D46" i="1"/>
  <c r="D47" i="1"/>
  <c r="P9" i="1"/>
  <c r="T12" i="1"/>
  <c r="D50" i="1"/>
  <c r="M83" i="2"/>
  <c r="P11" i="1"/>
  <c r="P7" i="1"/>
  <c r="R35" i="1" s="1"/>
  <c r="I10" i="3" s="1"/>
  <c r="P8" i="1"/>
  <c r="D49" i="1"/>
  <c r="R36" i="1" l="1"/>
  <c r="I11" i="3" s="1"/>
  <c r="N36" i="1"/>
  <c r="R33" i="1"/>
  <c r="I8" i="3" s="1"/>
  <c r="R34" i="1"/>
  <c r="I9" i="3" s="1"/>
  <c r="N34" i="1"/>
  <c r="K39" i="1"/>
  <c r="K38" i="1"/>
  <c r="K37" i="1"/>
  <c r="K36" i="1"/>
  <c r="K35" i="1"/>
  <c r="K34" i="1"/>
  <c r="K33" i="1"/>
  <c r="N35" i="1"/>
  <c r="N33" i="1"/>
  <c r="I12" i="3" l="1"/>
  <c r="I13" i="3" s="1"/>
  <c r="G12"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Karl-Johan Skiver</author>
  </authors>
  <commentList>
    <comment ref="N32" authorId="0" shapeId="0" xr:uid="{EC4E375C-B050-4DA8-AA4A-B291C6891970}">
      <text>
        <r>
          <rPr>
            <sz val="9"/>
            <color indexed="81"/>
            <rFont val="Tahoma"/>
            <family val="2"/>
          </rPr>
          <t>Vid kopior/utskrifter under10 000 på en månad görs avdrag på månadskostnaden på Servicenivå vid avtagande antal kopior/utskrifter inom följande volym (per maskin)
10 000-9000 kopior/utskrifter 5%
8999-8000 kopior/utskrifter 20%
7999-7000 kopior/utskrifter 25%
6999-6000 kopior/utskrifter 30%
5999-5000 kopior/utskrifter eller mindre 40%
Se mera infomation i allmänna villkor 7.25.6.5.1 Utskriftsvolymer</t>
        </r>
      </text>
    </comment>
    <comment ref="R32" authorId="0" shapeId="0" xr:uid="{9BE4DF11-8101-4299-98D4-D37B856225A9}">
      <text>
        <r>
          <rPr>
            <sz val="9"/>
            <color indexed="81"/>
            <rFont val="Tahoma"/>
            <family val="2"/>
          </rPr>
          <t>Gäller då MFP avropas tillsammans med Servicenivå</t>
        </r>
      </text>
    </comment>
  </commentList>
</comments>
</file>

<file path=xl/sharedStrings.xml><?xml version="1.0" encoding="utf-8"?>
<sst xmlns="http://schemas.openxmlformats.org/spreadsheetml/2006/main" count="1085" uniqueCount="202">
  <si>
    <t>Välj antal</t>
  </si>
  <si>
    <t>Pris</t>
  </si>
  <si>
    <t>Utvärderingspris</t>
  </si>
  <si>
    <t>Produkt</t>
  </si>
  <si>
    <t>Totalpris</t>
  </si>
  <si>
    <t>Nej</t>
  </si>
  <si>
    <t>Ja</t>
  </si>
  <si>
    <t>Kundens tekniska förutsättningar för avropet</t>
  </si>
  <si>
    <t>Inte aktuellt</t>
  </si>
  <si>
    <t>Fakturaadress</t>
  </si>
  <si>
    <t>Kontaktperson</t>
  </si>
  <si>
    <t>Telefonnummer</t>
  </si>
  <si>
    <t>E-postadress</t>
  </si>
  <si>
    <t>Rangordning</t>
  </si>
  <si>
    <t>Standard för e-faktura</t>
  </si>
  <si>
    <t>Avtalad leveransdag</t>
  </si>
  <si>
    <t>Avropsförfrågan inklusive Kontrakt</t>
  </si>
  <si>
    <t>Ramavtalsleverantör</t>
  </si>
  <si>
    <t>Avropsberättigad</t>
  </si>
  <si>
    <t>Organisations nr</t>
  </si>
  <si>
    <t>Ramavtalsleverantörens uppgifter</t>
  </si>
  <si>
    <t>Datum ÅÅÅÅMMDD</t>
  </si>
  <si>
    <t>MFP A3 Avancerad</t>
  </si>
  <si>
    <t>MFP A3 Arkivbeständig</t>
  </si>
  <si>
    <t>MFP A4 Standard</t>
  </si>
  <si>
    <t>MFP A4 Miljö</t>
  </si>
  <si>
    <t>Mailadress</t>
  </si>
  <si>
    <t xml:space="preserve">Rangordnad 1:a </t>
  </si>
  <si>
    <t xml:space="preserve">Rangordnad 2:a </t>
  </si>
  <si>
    <t xml:space="preserve">Rangordnad 3:a </t>
  </si>
  <si>
    <t xml:space="preserve">Rangordnad 4:a </t>
  </si>
  <si>
    <t xml:space="preserve">Rangordnad 5:a </t>
  </si>
  <si>
    <t>Vinnande ramavtalsleverantör</t>
  </si>
  <si>
    <t>Sant/falskt</t>
  </si>
  <si>
    <t>Servicenivå för 4 år</t>
  </si>
  <si>
    <t>Märke och modell</t>
  </si>
  <si>
    <t>Kundens uppgifter</t>
  </si>
  <si>
    <t>Office Sverige AB</t>
  </si>
  <si>
    <t>Ricoh Sverige AB</t>
  </si>
  <si>
    <t>Atea Sverige AB</t>
  </si>
  <si>
    <t>Totalpris:</t>
  </si>
  <si>
    <t>Rangordning för avropet</t>
  </si>
  <si>
    <t>Datum</t>
  </si>
  <si>
    <t>Ramavtalslev</t>
  </si>
  <si>
    <t>556448-0282</t>
  </si>
  <si>
    <t>556228-8851</t>
  </si>
  <si>
    <t>556091-2106</t>
  </si>
  <si>
    <t>Övrig information till leverantör</t>
  </si>
  <si>
    <t>Kundens diarienummer</t>
  </si>
  <si>
    <t>Fakturareferens</t>
  </si>
  <si>
    <t>Windows</t>
  </si>
  <si>
    <t>Linux</t>
  </si>
  <si>
    <t>OS X/macOS</t>
  </si>
  <si>
    <t>Organisationsnr</t>
  </si>
  <si>
    <t>Välj kompatibilitet med lösning för säker utskrift :</t>
  </si>
  <si>
    <t xml:space="preserve">Leveransadress </t>
  </si>
  <si>
    <t>Underskrift och namnförtydligande  behörig företrädare för kund</t>
  </si>
  <si>
    <t>Underskrift och namnförtydligande behörig företrädare för ramavtalsleverantör</t>
  </si>
  <si>
    <t>Styckpris MFP</t>
  </si>
  <si>
    <t>Styckpris Service</t>
  </si>
  <si>
    <t>Välj kompatibilitet med operativsystem;</t>
  </si>
  <si>
    <t>Levererar inte ramavtalsleverantör enligt ramavtalet,
välj nästa ramavtalsleverantör i rangordningen för att</t>
  </si>
  <si>
    <t>genomföra avropet.</t>
  </si>
  <si>
    <t>Toshiba TEC Nordic AB</t>
  </si>
  <si>
    <t>Canon Svenska Aktiebolag</t>
  </si>
  <si>
    <t>556072-2224</t>
  </si>
  <si>
    <t>556465-4948</t>
  </si>
  <si>
    <t>Perfect Print Sverige AB</t>
  </si>
  <si>
    <t>556617-9486</t>
  </si>
  <si>
    <t>Bordskrivare A4 svartvit</t>
  </si>
  <si>
    <t>Bordskrivare A4 färg</t>
  </si>
  <si>
    <t>Skrivare Fördelningsnyckel 23.3-11119-2021</t>
  </si>
  <si>
    <t>Servicenivå inklusive toner</t>
  </si>
  <si>
    <t>Servicenivå exklusive toner</t>
  </si>
  <si>
    <t>Ingen servicenivå</t>
  </si>
  <si>
    <t>Skrivare 1</t>
  </si>
  <si>
    <t>Skrivare 2</t>
  </si>
  <si>
    <t>Skrivare 3</t>
  </si>
  <si>
    <t>Skrivare 4</t>
  </si>
  <si>
    <t>Skrivare 5</t>
  </si>
  <si>
    <t>Skrivare 6</t>
  </si>
  <si>
    <t>Skrivare 7</t>
  </si>
  <si>
    <t>Leveranstider och övriga leveransvillkor är fastslagna i upphandlingen. För information se allmänna villkor</t>
  </si>
  <si>
    <t xml:space="preserve">Rangordnad 6:a </t>
  </si>
  <si>
    <t xml:space="preserve"> Canon Image Runner Advanced DX C3830</t>
  </si>
  <si>
    <t xml:space="preserve"> Canon Image Runner Advanced DX C357</t>
  </si>
  <si>
    <t xml:space="preserve"> Canon i-Senys LBP C673</t>
  </si>
  <si>
    <t xml:space="preserve"> Canon i-Sensys LBP 233</t>
  </si>
  <si>
    <t xml:space="preserve"> Canon TS 705A</t>
  </si>
  <si>
    <t xml:space="preserve"> Toshiba e-studio 3025AC</t>
  </si>
  <si>
    <t xml:space="preserve"> Toshiba e-studio 330AC</t>
  </si>
  <si>
    <t xml:space="preserve"> Lexmark CS521dn</t>
  </si>
  <si>
    <t xml:space="preserve"> Lexmark MS331dn</t>
  </si>
  <si>
    <t xml:space="preserve"> Epson XP-6100</t>
  </si>
  <si>
    <t xml:space="preserve"> Kyocera TASKalfa 4054ci</t>
  </si>
  <si>
    <t xml:space="preserve"> Kyocera TASKalfa 308ci</t>
  </si>
  <si>
    <t xml:space="preserve"> Kyocera ECOSYS P6230cdn</t>
  </si>
  <si>
    <t xml:space="preserve"> Kyocera ECOSYS P2040dn</t>
  </si>
  <si>
    <t xml:space="preserve"> Epson Expression Photo XP-8700</t>
  </si>
  <si>
    <t xml:space="preserve"> Toshiba e-Studio 4525AC</t>
  </si>
  <si>
    <t xml:space="preserve"> Toshiba e-Studio 3025AC</t>
  </si>
  <si>
    <t xml:space="preserve"> Toshiba e-Studio 330AC</t>
  </si>
  <si>
    <t xml:space="preserve"> Toshiba e-Studio 409P</t>
  </si>
  <si>
    <t xml:space="preserve"> EPSON Expression Photo XP-970 </t>
  </si>
  <si>
    <t>Kyocera TASKalfa 4054ci</t>
  </si>
  <si>
    <t>Kyocera TASKalfa 3554ci</t>
  </si>
  <si>
    <t>Kyocera TASKalfa 358ci</t>
  </si>
  <si>
    <t xml:space="preserve">Kyocera TASKalfa 308ci </t>
  </si>
  <si>
    <t>Kyocera ECOSYS P6230cdn</t>
  </si>
  <si>
    <t>Kyocera ECOSYS P2040dn</t>
  </si>
  <si>
    <t>Epson ExpressionPremiumXP-6100</t>
  </si>
  <si>
    <t xml:space="preserve"> Canon Image Runner Advanced DX C5840</t>
  </si>
  <si>
    <t> Toshiba e-studio 4525AC</t>
  </si>
  <si>
    <t>• Find-Me printing genom PaperCut NG</t>
  </si>
  <si>
    <t>• FollowMe Printing</t>
  </si>
  <si>
    <t>• Gespage</t>
  </si>
  <si>
    <t>• HP Wolf Security</t>
  </si>
  <si>
    <t>• MyQ</t>
  </si>
  <si>
    <t>• SafeCom</t>
  </si>
  <si>
    <t>• Pcounter</t>
  </si>
  <si>
    <t>• Printix Go</t>
  </si>
  <si>
    <t>• PrintLogic</t>
  </si>
  <si>
    <t>• Celiveo ZeroServer printing</t>
  </si>
  <si>
    <t>• Cirrato</t>
  </si>
  <si>
    <t>• Find-me printing genom PaperCut MF</t>
  </si>
  <si>
    <t>• Follow-You printing genom Equitrac</t>
  </si>
  <si>
    <t>• FreeFlow</t>
  </si>
  <si>
    <t>• HP Advance Control Secure Pull Print</t>
  </si>
  <si>
    <t>• HP JetAdvantage Private Print</t>
  </si>
  <si>
    <t>• Pharos</t>
  </si>
  <si>
    <t>• Secure Print+</t>
  </si>
  <si>
    <t>• Sentinel Private Cloud Printing</t>
  </si>
  <si>
    <t>• Sepialine Argos</t>
  </si>
  <si>
    <t>• ThinPrint Personal Printing</t>
  </si>
  <si>
    <t>• UniPrint Infinity Secure Print Management</t>
  </si>
  <si>
    <t>• UniPrint Infintity Suite</t>
  </si>
  <si>
    <t>• VSPX/DirectPrint</t>
  </si>
  <si>
    <t>• YSoft SafeQ Print Management</t>
  </si>
  <si>
    <t>• YSoft SafeQ Enterprise Suite</t>
  </si>
  <si>
    <t>• Xerox® Secure Print Management Suite</t>
  </si>
  <si>
    <t>• PaperCut Hive</t>
  </si>
  <si>
    <t>• SafeQ</t>
  </si>
  <si>
    <t>• E-Follow Cloud Toshiba</t>
  </si>
  <si>
    <t>• Global Print Toshiba</t>
  </si>
  <si>
    <t>• Find-Me printing genom PaperCut Uniflow</t>
  </si>
  <si>
    <t>Anders Östmar</t>
  </si>
  <si>
    <t>Roger Ekstrand</t>
  </si>
  <si>
    <t>skrivare2022fordelningsnyckel@atea.se</t>
  </si>
  <si>
    <t>0455384652</t>
  </si>
  <si>
    <t>0760273358</t>
  </si>
  <si>
    <t>Anna Holmqvist Boulonois</t>
  </si>
  <si>
    <t>bidcenter@canon.se</t>
  </si>
  <si>
    <t>0737988558</t>
  </si>
  <si>
    <t>Eva Garmelius</t>
  </si>
  <si>
    <t>eva.garmelius@toshibatec.se</t>
  </si>
  <si>
    <t>0737194644</t>
  </si>
  <si>
    <t>Anette Hesselgren</t>
  </si>
  <si>
    <t>anette.hesselgren@office.se</t>
  </si>
  <si>
    <t>0737193045</t>
  </si>
  <si>
    <t>order.kam@perfectprint.se</t>
  </si>
  <si>
    <t>Marcus Hernborg</t>
  </si>
  <si>
    <t>0702149306</t>
  </si>
  <si>
    <t>Ricoh IM C300</t>
  </si>
  <si>
    <t>Lexmark CS521dn</t>
  </si>
  <si>
    <t>Lexmark MS331dn</t>
  </si>
  <si>
    <t>Erbuder inte</t>
  </si>
  <si>
    <t>Fotoskrivare</t>
  </si>
  <si>
    <t>Ange produkt och eventuell servicenivå för 4 år inklusive eller exklusive toner</t>
  </si>
  <si>
    <t>fordelningsnyckel@ricoh.se</t>
  </si>
  <si>
    <t>Säker utskrift</t>
  </si>
  <si>
    <t>Klickpris utöver servicenivå</t>
  </si>
  <si>
    <t>Klickpris om över 10 000 utskrifter/mån</t>
  </si>
  <si>
    <t>antal sv/v A3</t>
  </si>
  <si>
    <t>antal färg A3</t>
  </si>
  <si>
    <t>antal sv/v A4</t>
  </si>
  <si>
    <t>antal färg A4</t>
  </si>
  <si>
    <t>Motsvarar antal utskrifter</t>
  </si>
  <si>
    <t>Antal utskrifter över 10 000</t>
  </si>
  <si>
    <t>Ange uppskattat antal utskrifter per månad och MFP</t>
  </si>
  <si>
    <t>Extra kostnad för överskridande utskrifter</t>
  </si>
  <si>
    <t>Summa</t>
  </si>
  <si>
    <t>Extra kostnad per månad</t>
  </si>
  <si>
    <t xml:space="preserve">Vid köp av Hårdvara inklusive Servicenivå i den särskilda fördelningsnyckeln gäller en maximal utskriftsnivå på 10 000 sidor per månad. 
Avropsberättigad kan tillfälligt överskrida den maximala utskriftsnivån. Ramavtalsleverantören har då rätt att ta betalt för utskrifter som överstiger 10 000 enligt den klickkostnad som Ramavtalsleverantören uppgett i upphandlingen. 
Den sammanlagda klickkostnaden per månad får inte överstiga 10% av värdet för avropet. 
Klickprisdebiteringen regleras i nästkommande faktura. Klickprisdebiteringen baseras på månadsgenomsnittet per år. 
</t>
  </si>
  <si>
    <t>dölj</t>
  </si>
  <si>
    <t>Rangordnad</t>
  </si>
  <si>
    <t>Ramavtalsleverantören ska göra ett avdrag om utskriftsmängden är under 10 000.  Avdraget räknas procentuellt utifrån månadskostnaden. Om servicenivåns kostnad är 0 kr så blir det inget avdrag för understigande utskrifter. Men utskriftsmängden ska ändå redovisas. Reglering i faktura sker en gång per år baserat på månadssnittet per år.</t>
  </si>
  <si>
    <r>
      <rPr>
        <b/>
        <sz val="12"/>
        <rFont val="Calibri"/>
        <family val="2"/>
        <scheme val="minor"/>
      </rPr>
      <t>Vi rekommenderar att före avrop göra en uppskattning av utskriftsvolymer.</t>
    </r>
    <r>
      <rPr>
        <sz val="12"/>
        <rFont val="Calibri"/>
        <family val="2"/>
        <scheme val="minor"/>
      </rPr>
      <t xml:space="preserve"> 
Uppskattningen bör inkludera svartvit-, färg- och A4/A3-utskrifter. Detta eftersom servicenivån gäller för maximalt 10 000 utskrifter i svartvit A4 per månad. Notera att en (1) A3-utskrift motsvarar två (2) A4-utskrifter och en (1) färg motsvarar fem (5) svartvita. Notera även att överskridande utskrifter (över 10 000) är förknippande med klickkostnad per utskrift. Varje ramavtalsleverantör har olika klickkostnader. Se flik "Produktinformation". Fyll i tabellen nedan för att simulera extra kostnad per månad. Klickprisdebiteringen baseras på månadsgenomsnittet per år.</t>
    </r>
  </si>
  <si>
    <t>Ramavtalsleverantören slår samman eventuellt avdrag och eventuellt påslag och gör en beräkning baserat på månadssnittet per år för både överskridande utskrifter och underskridande utskrifter. Exempelvis om antalet utskrifter är 8 000 sex månader och 12 000 sex månader så blir snittet 10 000 per månad under innevarande år. Faktureringen sker en gång per 12 månader för de föregående 12 månaderna.</t>
  </si>
  <si>
    <t>Antal MFP</t>
  </si>
  <si>
    <t>Avdrag på månadskostnaden vid avtagande
antal kopior/utskrifter inom följande volym (per
maskin)</t>
  </si>
  <si>
    <t>10 000 - 9 000 kopior/utskrifter</t>
  </si>
  <si>
    <t>8 999 - 8 000 kopior/utskrifter</t>
  </si>
  <si>
    <t>7 999 - 7 000 kopior/utskrifter</t>
  </si>
  <si>
    <t>6 999 - 6 000 kopior/utskrifter</t>
  </si>
  <si>
    <t>5 999 - 5 000 kopior/utskrifter</t>
  </si>
  <si>
    <t xml:space="preserve">Avdrag </t>
  </si>
  <si>
    <t>Klickkostnad - utdrag ur Allmänna villkor 7.25.6.5.1 Utskriftsvolymer</t>
  </si>
  <si>
    <t>Total extra kostnad per månad (kr)</t>
  </si>
  <si>
    <t>Information men ej medtaget i beräkningarna</t>
  </si>
  <si>
    <t>Toshiba e-Studio 388cp</t>
  </si>
  <si>
    <t>Ricoh IM C4510</t>
  </si>
  <si>
    <t>Ricoh IM C3010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</si>
</sst>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kr&quot;"/>
    <numFmt numFmtId="165" formatCode="#,##0.00\ &quot;kr&quot;"/>
  </numFmts>
  <fonts count="24" x14ac:knownFonts="1">
    <font>
      <sz val="11"/>
      <color theme="1"/>
      <name val="Calibri"/>
      <family val="2"/>
      <scheme val="minor"/>
    </font>
    <font>
      <sz val="11"/>
      <name val="Calibri"/>
      <family val="2"/>
      <scheme val="minor"/>
    </font>
    <font>
      <sz val="16"/>
      <color theme="1"/>
      <name val="Calibri"/>
      <family val="2"/>
      <scheme val="minor"/>
    </font>
    <font>
      <sz val="14"/>
      <color theme="1"/>
      <name val="Calibri"/>
      <family val="2"/>
      <scheme val="minor"/>
    </font>
    <font>
      <sz val="28"/>
      <color theme="1"/>
      <name val="Calibri"/>
      <family val="2"/>
      <scheme val="minor"/>
    </font>
    <font>
      <sz val="18"/>
      <color theme="1"/>
      <name val="Calibri"/>
      <family val="2"/>
      <scheme val="minor"/>
    </font>
    <font>
      <sz val="13"/>
      <color theme="1"/>
      <name val="Calibri"/>
      <family val="2"/>
      <scheme val="minor"/>
    </font>
    <font>
      <u/>
      <sz val="11"/>
      <color theme="10"/>
      <name val="Calibri"/>
      <family val="2"/>
      <scheme val="minor"/>
    </font>
    <font>
      <sz val="22"/>
      <color theme="1"/>
      <name val="Calibri"/>
      <family val="2"/>
      <scheme val="minor"/>
    </font>
    <font>
      <b/>
      <sz val="11"/>
      <color theme="1"/>
      <name val="Calibri"/>
      <family val="2"/>
      <scheme val="minor"/>
    </font>
    <font>
      <sz val="12"/>
      <color theme="1"/>
      <name val="Calibri"/>
      <family val="2"/>
      <scheme val="minor"/>
    </font>
    <font>
      <sz val="11"/>
      <color theme="0"/>
      <name val="Calibri"/>
      <family val="2"/>
      <scheme val="minor"/>
    </font>
    <font>
      <sz val="26"/>
      <color rgb="FFFF0000"/>
      <name val="Calibri"/>
      <family val="2"/>
      <scheme val="minor"/>
    </font>
    <font>
      <sz val="22"/>
      <color rgb="FFFF0000"/>
      <name val="Calibri"/>
      <family val="2"/>
      <scheme val="minor"/>
    </font>
    <font>
      <sz val="10"/>
      <color theme="1"/>
      <name val="Calibri"/>
      <family val="2"/>
      <scheme val="minor"/>
    </font>
    <font>
      <sz val="9"/>
      <color theme="1"/>
      <name val="Calibri"/>
      <family val="2"/>
      <scheme val="minor"/>
    </font>
    <font>
      <sz val="11"/>
      <color theme="1"/>
      <name val="Calibri"/>
      <family val="2"/>
    </font>
    <font>
      <sz val="10"/>
      <color rgb="FF000000"/>
      <name val="Arial"/>
      <family val="2"/>
    </font>
    <font>
      <sz val="8"/>
      <name val="Calibri"/>
      <family val="2"/>
      <scheme val="minor"/>
    </font>
    <font>
      <sz val="9"/>
      <color indexed="81"/>
      <name val="Tahoma"/>
      <family val="2"/>
    </font>
    <font>
      <b/>
      <sz val="12"/>
      <name val="Calibri"/>
      <family val="2"/>
      <scheme val="minor"/>
    </font>
    <font>
      <sz val="12"/>
      <name val="Calibri"/>
      <family val="2"/>
      <scheme val="minor"/>
    </font>
    <font>
      <b/>
      <sz val="11"/>
      <name val="Calibri"/>
      <family val="2"/>
      <scheme val="minor"/>
    </font>
    <font>
      <sz val="11"/>
      <name val="Calibri"/>
      <family val="2"/>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FFFCC"/>
        <bgColor indexed="64"/>
      </patternFill>
    </fill>
    <fill>
      <patternFill patternType="solid">
        <fgColor theme="2"/>
        <bgColor indexed="64"/>
      </patternFill>
    </fill>
    <fill>
      <patternFill patternType="solid">
        <fgColor theme="0" tint="-0.34998626667073579"/>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175">
    <xf numFmtId="0" fontId="0" fillId="0" borderId="0" xfId="0"/>
    <xf numFmtId="0" fontId="0" fillId="3" borderId="1" xfId="0" applyFill="1" applyBorder="1"/>
    <xf numFmtId="0" fontId="1" fillId="0" borderId="0" xfId="0" applyFont="1"/>
    <xf numFmtId="164" fontId="1" fillId="0" borderId="0" xfId="0" applyNumberFormat="1" applyFont="1"/>
    <xf numFmtId="0" fontId="0" fillId="0" borderId="0" xfId="0" applyFill="1"/>
    <xf numFmtId="0" fontId="1" fillId="4" borderId="0" xfId="0" applyFont="1" applyFill="1"/>
    <xf numFmtId="0" fontId="0" fillId="4" borderId="0" xfId="0" applyFill="1"/>
    <xf numFmtId="164" fontId="1" fillId="4" borderId="0" xfId="0" applyNumberFormat="1" applyFont="1" applyFill="1"/>
    <xf numFmtId="0" fontId="0" fillId="4" borderId="1" xfId="0" applyFill="1" applyBorder="1"/>
    <xf numFmtId="0" fontId="1" fillId="5" borderId="0" xfId="0" applyFont="1" applyFill="1"/>
    <xf numFmtId="0" fontId="1" fillId="0" borderId="0" xfId="0" applyFont="1" applyFill="1"/>
    <xf numFmtId="164" fontId="1" fillId="0" borderId="0" xfId="0" applyNumberFormat="1" applyFont="1" applyFill="1"/>
    <xf numFmtId="3" fontId="1" fillId="4" borderId="0" xfId="0" applyNumberFormat="1" applyFont="1" applyFill="1"/>
    <xf numFmtId="164" fontId="0" fillId="0" borderId="0" xfId="0" applyNumberFormat="1" applyAlignment="1">
      <alignment horizontal="right"/>
    </xf>
    <xf numFmtId="0" fontId="7" fillId="4" borderId="0" xfId="1" applyFill="1"/>
    <xf numFmtId="0" fontId="0" fillId="2" borderId="0" xfId="0" applyFill="1" applyAlignment="1"/>
    <xf numFmtId="0" fontId="0" fillId="0" borderId="0" xfId="0" applyAlignment="1"/>
    <xf numFmtId="0" fontId="0" fillId="3" borderId="0" xfId="0" applyFill="1"/>
    <xf numFmtId="0" fontId="4" fillId="3" borderId="0" xfId="0" applyFont="1" applyFill="1"/>
    <xf numFmtId="0" fontId="5" fillId="3" borderId="0" xfId="0" applyFont="1" applyFill="1"/>
    <xf numFmtId="0" fontId="9" fillId="3" borderId="0" xfId="0" applyFont="1" applyFill="1"/>
    <xf numFmtId="0" fontId="0" fillId="3" borderId="0" xfId="0" applyFill="1" applyAlignment="1"/>
    <xf numFmtId="0" fontId="2" fillId="3" borderId="0" xfId="0" applyFont="1" applyFill="1"/>
    <xf numFmtId="0" fontId="0" fillId="3" borderId="0" xfId="0" applyFill="1" applyAlignment="1">
      <alignment vertical="top" wrapText="1"/>
    </xf>
    <xf numFmtId="0" fontId="0" fillId="3" borderId="0" xfId="0" applyFill="1" applyAlignment="1">
      <alignment vertical="top"/>
    </xf>
    <xf numFmtId="0" fontId="0" fillId="3" borderId="0" xfId="0" applyFill="1" applyBorder="1" applyAlignment="1"/>
    <xf numFmtId="0" fontId="3" fillId="3" borderId="0" xfId="0" applyFont="1" applyFill="1"/>
    <xf numFmtId="0" fontId="0" fillId="6" borderId="1" xfId="0" applyFill="1" applyBorder="1"/>
    <xf numFmtId="0" fontId="0" fillId="3" borderId="0" xfId="0" applyFill="1" applyBorder="1"/>
    <xf numFmtId="0" fontId="0" fillId="3" borderId="0" xfId="0" applyFill="1" applyAlignment="1">
      <alignment wrapText="1"/>
    </xf>
    <xf numFmtId="0" fontId="0" fillId="3" borderId="3" xfId="0" applyFill="1" applyBorder="1"/>
    <xf numFmtId="0" fontId="0" fillId="3" borderId="8" xfId="0" applyFill="1" applyBorder="1"/>
    <xf numFmtId="0" fontId="0" fillId="3" borderId="6" xfId="0" applyFill="1" applyBorder="1"/>
    <xf numFmtId="0" fontId="0" fillId="3" borderId="9" xfId="0" applyFill="1" applyBorder="1"/>
    <xf numFmtId="0" fontId="0" fillId="3" borderId="5" xfId="0" applyFill="1" applyBorder="1"/>
    <xf numFmtId="0" fontId="0" fillId="3" borderId="7" xfId="0" applyFill="1" applyBorder="1"/>
    <xf numFmtId="0" fontId="0" fillId="3" borderId="10" xfId="0" applyFill="1" applyBorder="1"/>
    <xf numFmtId="0" fontId="0" fillId="3" borderId="11" xfId="0" applyFill="1" applyBorder="1"/>
    <xf numFmtId="0" fontId="0" fillId="3" borderId="12" xfId="0" applyFill="1" applyBorder="1"/>
    <xf numFmtId="0" fontId="0" fillId="3" borderId="2" xfId="0" applyFill="1" applyBorder="1"/>
    <xf numFmtId="0" fontId="0" fillId="3" borderId="4" xfId="0" applyFill="1" applyBorder="1"/>
    <xf numFmtId="0" fontId="9" fillId="3" borderId="0" xfId="0" applyFont="1" applyFill="1" applyAlignment="1"/>
    <xf numFmtId="0" fontId="0" fillId="3" borderId="0" xfId="0" applyFill="1" applyBorder="1" applyAlignment="1">
      <alignment horizontal="left" vertical="top"/>
    </xf>
    <xf numFmtId="0" fontId="0" fillId="3" borderId="13" xfId="0" applyFill="1" applyBorder="1"/>
    <xf numFmtId="0" fontId="11" fillId="3" borderId="0" xfId="0" applyFont="1" applyFill="1"/>
    <xf numFmtId="0" fontId="12" fillId="3" borderId="0" xfId="0" applyFont="1" applyFill="1" applyBorder="1" applyAlignment="1">
      <alignment wrapText="1"/>
    </xf>
    <xf numFmtId="0" fontId="0" fillId="3" borderId="0" xfId="0" applyFill="1" applyAlignment="1"/>
    <xf numFmtId="0" fontId="14" fillId="3" borderId="0" xfId="0" applyFont="1" applyFill="1"/>
    <xf numFmtId="0" fontId="15" fillId="3" borderId="0" xfId="0" applyFont="1" applyFill="1"/>
    <xf numFmtId="0" fontId="8" fillId="3" borderId="0" xfId="0" applyFont="1" applyFill="1" applyBorder="1" applyAlignment="1"/>
    <xf numFmtId="0" fontId="8" fillId="3" borderId="0" xfId="0" applyFont="1" applyFill="1" applyAlignment="1"/>
    <xf numFmtId="0" fontId="0" fillId="3" borderId="0" xfId="0" applyFill="1" applyBorder="1" applyAlignment="1">
      <alignment vertical="top"/>
    </xf>
    <xf numFmtId="0" fontId="0" fillId="3" borderId="0" xfId="0" applyFill="1" applyAlignment="1"/>
    <xf numFmtId="0" fontId="0" fillId="0" borderId="0" xfId="0" applyAlignment="1">
      <alignment wrapText="1"/>
    </xf>
    <xf numFmtId="164" fontId="0" fillId="0" borderId="0" xfId="0" applyNumberFormat="1" applyAlignment="1">
      <alignment horizontal="right"/>
    </xf>
    <xf numFmtId="0" fontId="0" fillId="0" borderId="0" xfId="0" applyAlignment="1">
      <alignment wrapText="1"/>
    </xf>
    <xf numFmtId="164" fontId="1" fillId="7" borderId="0" xfId="0" applyNumberFormat="1" applyFont="1" applyFill="1"/>
    <xf numFmtId="0" fontId="0" fillId="4" borderId="2" xfId="0" applyFill="1" applyBorder="1"/>
    <xf numFmtId="0" fontId="0" fillId="7" borderId="0" xfId="0" applyFill="1" applyBorder="1"/>
    <xf numFmtId="0" fontId="11" fillId="4" borderId="0" xfId="0" applyFont="1" applyFill="1"/>
    <xf numFmtId="0" fontId="11" fillId="0" borderId="0" xfId="0" applyFont="1" applyFill="1"/>
    <xf numFmtId="49" fontId="1" fillId="4" borderId="0" xfId="0" applyNumberFormat="1" applyFont="1" applyFill="1"/>
    <xf numFmtId="0" fontId="0" fillId="3" borderId="0" xfId="0" applyFill="1" applyAlignment="1">
      <alignment wrapText="1"/>
    </xf>
    <xf numFmtId="0" fontId="0" fillId="3" borderId="0" xfId="0" applyFill="1" applyBorder="1" applyAlignment="1">
      <alignment wrapText="1"/>
    </xf>
    <xf numFmtId="0" fontId="0" fillId="0" borderId="0" xfId="0" applyFill="1" applyAlignment="1"/>
    <xf numFmtId="0" fontId="17" fillId="0" borderId="0" xfId="0" applyFont="1" applyFill="1" applyAlignment="1">
      <alignment vertical="center"/>
    </xf>
    <xf numFmtId="1" fontId="1" fillId="0" borderId="0" xfId="0" applyNumberFormat="1" applyFont="1" applyFill="1"/>
    <xf numFmtId="0" fontId="1" fillId="0" borderId="0" xfId="0" applyFont="1" applyAlignment="1">
      <alignment vertical="top" wrapText="1"/>
    </xf>
    <xf numFmtId="0" fontId="1" fillId="0" borderId="0" xfId="0" applyFont="1" applyFill="1" applyAlignment="1">
      <alignment vertical="top" wrapText="1"/>
    </xf>
    <xf numFmtId="0" fontId="0" fillId="0" borderId="0" xfId="0" applyAlignment="1">
      <alignment vertical="top" wrapText="1"/>
    </xf>
    <xf numFmtId="165" fontId="1" fillId="4" borderId="0" xfId="0" applyNumberFormat="1" applyFont="1" applyFill="1"/>
    <xf numFmtId="165" fontId="1" fillId="0" borderId="0" xfId="0" applyNumberFormat="1" applyFont="1"/>
    <xf numFmtId="165" fontId="0" fillId="3" borderId="1" xfId="0" applyNumberFormat="1" applyFill="1" applyBorder="1"/>
    <xf numFmtId="0" fontId="0" fillId="0" borderId="1" xfId="0" applyBorder="1"/>
    <xf numFmtId="0" fontId="9" fillId="0" borderId="1" xfId="0" applyFont="1" applyBorder="1" applyAlignment="1">
      <alignment wrapText="1"/>
    </xf>
    <xf numFmtId="0" fontId="9" fillId="0" borderId="1" xfId="0" applyFont="1" applyBorder="1"/>
    <xf numFmtId="3" fontId="0" fillId="6" borderId="1" xfId="0" applyNumberFormat="1" applyFill="1" applyBorder="1"/>
    <xf numFmtId="3" fontId="0" fillId="0" borderId="1" xfId="0" applyNumberFormat="1" applyBorder="1"/>
    <xf numFmtId="3" fontId="9" fillId="0" borderId="3" xfId="0" applyNumberFormat="1" applyFont="1" applyBorder="1"/>
    <xf numFmtId="0" fontId="10" fillId="0" borderId="0" xfId="0" applyFont="1"/>
    <xf numFmtId="0" fontId="0" fillId="0" borderId="0" xfId="0" applyFont="1"/>
    <xf numFmtId="0" fontId="9" fillId="0" borderId="1" xfId="0" applyFont="1" applyBorder="1" applyAlignment="1">
      <alignment horizontal="right" wrapText="1"/>
    </xf>
    <xf numFmtId="0" fontId="9" fillId="0" borderId="4" xfId="0" applyFont="1" applyBorder="1" applyAlignment="1">
      <alignment wrapText="1"/>
    </xf>
    <xf numFmtId="3" fontId="0" fillId="0" borderId="14" xfId="0" applyNumberFormat="1" applyBorder="1"/>
    <xf numFmtId="3" fontId="0" fillId="6" borderId="14" xfId="0" applyNumberFormat="1" applyFill="1" applyBorder="1"/>
    <xf numFmtId="0" fontId="9" fillId="0" borderId="1" xfId="0" applyFont="1" applyBorder="1" applyAlignment="1">
      <alignment horizontal="center"/>
    </xf>
    <xf numFmtId="9" fontId="0" fillId="0" borderId="1" xfId="0" applyNumberFormat="1" applyBorder="1"/>
    <xf numFmtId="0" fontId="9" fillId="0" borderId="1" xfId="0" applyFont="1" applyFill="1" applyBorder="1" applyAlignment="1">
      <alignment horizontal="right" wrapText="1"/>
    </xf>
    <xf numFmtId="0" fontId="9" fillId="0" borderId="18" xfId="0" applyFont="1" applyBorder="1" applyAlignment="1">
      <alignment wrapText="1"/>
    </xf>
    <xf numFmtId="0" fontId="0" fillId="0" borderId="0" xfId="0" applyBorder="1"/>
    <xf numFmtId="0" fontId="9" fillId="0" borderId="0" xfId="0" applyFont="1"/>
    <xf numFmtId="3" fontId="0" fillId="8" borderId="1" xfId="0" applyNumberFormat="1" applyFill="1" applyBorder="1"/>
    <xf numFmtId="0" fontId="22" fillId="0" borderId="0" xfId="0" applyFont="1" applyFill="1"/>
    <xf numFmtId="0" fontId="22" fillId="0" borderId="0" xfId="0" applyFont="1"/>
    <xf numFmtId="0" fontId="22" fillId="4" borderId="0" xfId="0" applyFont="1" applyFill="1"/>
    <xf numFmtId="164" fontId="22" fillId="4" borderId="0" xfId="0" applyNumberFormat="1" applyFont="1" applyFill="1"/>
    <xf numFmtId="0" fontId="9" fillId="4" borderId="0" xfId="0" applyFont="1" applyFill="1"/>
    <xf numFmtId="0" fontId="9" fillId="0" borderId="0" xfId="0" applyFont="1" applyFill="1"/>
    <xf numFmtId="164" fontId="9" fillId="0" borderId="17" xfId="0" applyNumberFormat="1" applyFont="1" applyFill="1" applyBorder="1"/>
    <xf numFmtId="164" fontId="16" fillId="0" borderId="0" xfId="0" applyNumberFormat="1" applyFont="1"/>
    <xf numFmtId="164" fontId="23" fillId="0" borderId="0" xfId="0" applyNumberFormat="1" applyFont="1"/>
    <xf numFmtId="164" fontId="0" fillId="3" borderId="2" xfId="0" applyNumberFormat="1" applyFill="1" applyBorder="1" applyAlignment="1">
      <alignment wrapText="1"/>
    </xf>
    <xf numFmtId="0" fontId="0" fillId="0" borderId="3" xfId="0" applyBorder="1" applyAlignment="1">
      <alignment wrapText="1"/>
    </xf>
    <xf numFmtId="164" fontId="0" fillId="3" borderId="1" xfId="0" applyNumberFormat="1" applyFill="1" applyBorder="1" applyAlignment="1">
      <alignment horizontal="right"/>
    </xf>
    <xf numFmtId="164" fontId="0" fillId="3" borderId="1" xfId="0" applyNumberFormat="1" applyFill="1" applyBorder="1" applyAlignment="1"/>
    <xf numFmtId="164" fontId="0" fillId="0" borderId="1" xfId="0" applyNumberFormat="1" applyBorder="1" applyAlignment="1"/>
    <xf numFmtId="0" fontId="0" fillId="3" borderId="0" xfId="0" applyFill="1" applyAlignment="1">
      <alignment vertical="top" wrapText="1"/>
    </xf>
    <xf numFmtId="0" fontId="0" fillId="0" borderId="0" xfId="0" applyAlignment="1">
      <alignment vertical="top"/>
    </xf>
    <xf numFmtId="164" fontId="0" fillId="3" borderId="2" xfId="0" applyNumberFormat="1" applyFill="1" applyBorder="1" applyAlignment="1"/>
    <xf numFmtId="0" fontId="0" fillId="3" borderId="4" xfId="0" applyFill="1" applyBorder="1" applyAlignment="1"/>
    <xf numFmtId="0" fontId="0" fillId="0" borderId="3" xfId="0" applyBorder="1" applyAlignment="1"/>
    <xf numFmtId="164" fontId="0" fillId="3" borderId="0" xfId="0" applyNumberFormat="1" applyFill="1" applyBorder="1" applyAlignment="1"/>
    <xf numFmtId="0" fontId="0" fillId="3" borderId="0" xfId="0" applyFill="1" applyBorder="1" applyAlignment="1"/>
    <xf numFmtId="0" fontId="0" fillId="0" borderId="0" xfId="0" applyBorder="1" applyAlignment="1"/>
    <xf numFmtId="0" fontId="0" fillId="3" borderId="1" xfId="0" applyFill="1" applyBorder="1" applyAlignment="1"/>
    <xf numFmtId="0" fontId="0" fillId="0" borderId="1" xfId="0" applyBorder="1" applyAlignment="1"/>
    <xf numFmtId="0" fontId="15" fillId="3" borderId="2" xfId="0" applyFont="1" applyFill="1" applyBorder="1" applyAlignment="1">
      <alignment horizontal="left" vertical="top" wrapText="1"/>
    </xf>
    <xf numFmtId="0" fontId="0" fillId="0" borderId="4" xfId="0" applyBorder="1" applyAlignment="1">
      <alignment wrapText="1"/>
    </xf>
    <xf numFmtId="0" fontId="15" fillId="0" borderId="4" xfId="0" applyFont="1" applyBorder="1" applyAlignment="1">
      <alignment wrapText="1"/>
    </xf>
    <xf numFmtId="0" fontId="15" fillId="0" borderId="3" xfId="0" applyFont="1" applyBorder="1" applyAlignment="1">
      <alignment wrapText="1"/>
    </xf>
    <xf numFmtId="0" fontId="0" fillId="3" borderId="11" xfId="0" applyFill="1" applyBorder="1" applyAlignment="1">
      <alignment vertical="top" wrapText="1"/>
    </xf>
    <xf numFmtId="0" fontId="0" fillId="3" borderId="11" xfId="0" applyFill="1" applyBorder="1" applyAlignment="1">
      <alignment wrapText="1"/>
    </xf>
    <xf numFmtId="0" fontId="0" fillId="3" borderId="2" xfId="0" applyFill="1" applyBorder="1" applyAlignment="1"/>
    <xf numFmtId="0" fontId="0" fillId="3" borderId="3" xfId="0" applyFill="1" applyBorder="1" applyAlignment="1"/>
    <xf numFmtId="0" fontId="0" fillId="0" borderId="11" xfId="0" applyBorder="1" applyAlignment="1">
      <alignment wrapText="1"/>
    </xf>
    <xf numFmtId="0" fontId="0" fillId="3" borderId="8" xfId="0" applyFill="1" applyBorder="1" applyAlignment="1">
      <alignment wrapText="1"/>
    </xf>
    <xf numFmtId="0" fontId="0" fillId="3" borderId="6" xfId="0" applyFill="1" applyBorder="1" applyAlignment="1">
      <alignment wrapText="1"/>
    </xf>
    <xf numFmtId="0" fontId="0" fillId="3" borderId="9" xfId="0" applyFill="1" applyBorder="1" applyAlignment="1">
      <alignment wrapText="1"/>
    </xf>
    <xf numFmtId="0" fontId="0" fillId="3" borderId="5" xfId="0" applyFill="1" applyBorder="1" applyAlignment="1">
      <alignment wrapText="1"/>
    </xf>
    <xf numFmtId="0" fontId="0" fillId="3" borderId="0" xfId="0" applyFill="1" applyBorder="1" applyAlignment="1">
      <alignment wrapText="1"/>
    </xf>
    <xf numFmtId="0" fontId="0" fillId="3" borderId="7" xfId="0" applyFill="1" applyBorder="1" applyAlignment="1">
      <alignment wrapText="1"/>
    </xf>
    <xf numFmtId="0" fontId="0" fillId="3" borderId="10" xfId="0" applyFill="1" applyBorder="1" applyAlignment="1">
      <alignment wrapText="1"/>
    </xf>
    <xf numFmtId="0" fontId="0" fillId="3" borderId="12" xfId="0" applyFill="1" applyBorder="1" applyAlignment="1">
      <alignment wrapText="1"/>
    </xf>
    <xf numFmtId="164" fontId="0" fillId="0" borderId="4" xfId="0" applyNumberFormat="1" applyBorder="1" applyAlignment="1"/>
    <xf numFmtId="0" fontId="0" fillId="3" borderId="0" xfId="0" applyFill="1" applyAlignment="1">
      <alignment wrapText="1"/>
    </xf>
    <xf numFmtId="0" fontId="0" fillId="0" borderId="0" xfId="0" applyAlignment="1"/>
    <xf numFmtId="0" fontId="15" fillId="3" borderId="2" xfId="0" quotePrefix="1" applyFont="1" applyFill="1" applyBorder="1" applyAlignment="1">
      <alignment vertical="top" wrapText="1"/>
    </xf>
    <xf numFmtId="0" fontId="15" fillId="3" borderId="4" xfId="0" applyFont="1" applyFill="1" applyBorder="1" applyAlignment="1">
      <alignment vertical="top" wrapText="1"/>
    </xf>
    <xf numFmtId="0" fontId="15" fillId="3" borderId="3" xfId="0" applyFont="1" applyFill="1" applyBorder="1" applyAlignment="1">
      <alignment vertical="top" wrapText="1"/>
    </xf>
    <xf numFmtId="0" fontId="15" fillId="3" borderId="2" xfId="0" applyFont="1" applyFill="1" applyBorder="1" applyAlignment="1">
      <alignment wrapText="1"/>
    </xf>
    <xf numFmtId="0" fontId="15" fillId="3" borderId="4" xfId="0" applyFont="1" applyFill="1" applyBorder="1" applyAlignment="1">
      <alignment wrapText="1"/>
    </xf>
    <xf numFmtId="0" fontId="15" fillId="3" borderId="3" xfId="0" applyFont="1" applyFill="1" applyBorder="1" applyAlignment="1">
      <alignment wrapText="1"/>
    </xf>
    <xf numFmtId="0" fontId="15" fillId="3" borderId="8" xfId="0" applyFont="1" applyFill="1" applyBorder="1" applyAlignment="1">
      <alignment wrapText="1"/>
    </xf>
    <xf numFmtId="0" fontId="15" fillId="3" borderId="6" xfId="0" applyFont="1" applyFill="1" applyBorder="1" applyAlignment="1">
      <alignment wrapText="1"/>
    </xf>
    <xf numFmtId="0" fontId="15" fillId="3" borderId="9" xfId="0" applyFont="1" applyFill="1" applyBorder="1" applyAlignment="1">
      <alignment wrapText="1"/>
    </xf>
    <xf numFmtId="0" fontId="0" fillId="0" borderId="5" xfId="0" applyBorder="1" applyAlignment="1">
      <alignment wrapText="1"/>
    </xf>
    <xf numFmtId="0" fontId="0" fillId="0" borderId="0" xfId="0" applyAlignment="1">
      <alignment wrapText="1"/>
    </xf>
    <xf numFmtId="0" fontId="0" fillId="0" borderId="7" xfId="0" applyBorder="1" applyAlignment="1">
      <alignment wrapText="1"/>
    </xf>
    <xf numFmtId="0" fontId="0" fillId="0" borderId="10" xfId="0" applyBorder="1" applyAlignment="1">
      <alignment wrapText="1"/>
    </xf>
    <xf numFmtId="0" fontId="0" fillId="0" borderId="12" xfId="0" applyBorder="1" applyAlignment="1">
      <alignment wrapText="1"/>
    </xf>
    <xf numFmtId="0" fontId="0" fillId="0" borderId="6" xfId="0" applyBorder="1" applyAlignment="1">
      <alignment wrapText="1"/>
    </xf>
    <xf numFmtId="0" fontId="0" fillId="0" borderId="9" xfId="0" applyBorder="1" applyAlignment="1">
      <alignment wrapText="1"/>
    </xf>
    <xf numFmtId="0" fontId="0" fillId="0" borderId="0" xfId="0" applyBorder="1" applyAlignment="1">
      <alignment wrapText="1"/>
    </xf>
    <xf numFmtId="164" fontId="0" fillId="3" borderId="8" xfId="0" applyNumberFormat="1" applyFill="1" applyBorder="1" applyAlignment="1"/>
    <xf numFmtId="164" fontId="0" fillId="0" borderId="6" xfId="0" applyNumberFormat="1" applyBorder="1" applyAlignment="1"/>
    <xf numFmtId="164" fontId="0" fillId="0" borderId="3" xfId="0" applyNumberFormat="1" applyBorder="1" applyAlignment="1"/>
    <xf numFmtId="0" fontId="0" fillId="3" borderId="0" xfId="0" applyFill="1" applyAlignment="1"/>
    <xf numFmtId="0" fontId="7" fillId="3" borderId="0" xfId="1" applyFill="1" applyAlignment="1"/>
    <xf numFmtId="0" fontId="0" fillId="3" borderId="7" xfId="0" applyFill="1" applyBorder="1" applyAlignment="1"/>
    <xf numFmtId="0" fontId="7" fillId="3" borderId="2" xfId="1" applyFill="1" applyBorder="1" applyAlignment="1">
      <alignment wrapText="1"/>
    </xf>
    <xf numFmtId="0" fontId="0" fillId="0" borderId="4" xfId="0" applyBorder="1" applyAlignment="1"/>
    <xf numFmtId="164" fontId="10" fillId="3" borderId="5" xfId="0" applyNumberFormat="1" applyFont="1" applyFill="1" applyBorder="1" applyAlignment="1"/>
    <xf numFmtId="164" fontId="10" fillId="0" borderId="0" xfId="0" applyNumberFormat="1" applyFont="1" applyBorder="1" applyAlignment="1"/>
    <xf numFmtId="164" fontId="0" fillId="0" borderId="0" xfId="0" applyNumberFormat="1" applyAlignment="1"/>
    <xf numFmtId="0" fontId="6" fillId="3" borderId="2" xfId="0" applyFont="1" applyFill="1" applyBorder="1" applyAlignment="1"/>
    <xf numFmtId="0" fontId="13" fillId="3" borderId="0" xfId="0" applyFont="1" applyFill="1" applyBorder="1" applyAlignment="1"/>
    <xf numFmtId="0" fontId="13" fillId="0" borderId="0" xfId="0" applyFont="1" applyAlignment="1"/>
    <xf numFmtId="0" fontId="21" fillId="0" borderId="0" xfId="0" applyFont="1" applyAlignment="1">
      <alignment wrapText="1"/>
    </xf>
    <xf numFmtId="0" fontId="1" fillId="0" borderId="0" xfId="0" applyFont="1" applyAlignment="1">
      <alignment wrapText="1"/>
    </xf>
    <xf numFmtId="0" fontId="9" fillId="0" borderId="0" xfId="0" applyFont="1" applyAlignment="1"/>
    <xf numFmtId="0" fontId="9" fillId="0" borderId="15" xfId="0" applyFont="1" applyBorder="1" applyAlignment="1">
      <alignment wrapText="1"/>
    </xf>
    <xf numFmtId="0" fontId="9" fillId="0" borderId="16" xfId="0" applyFont="1" applyBorder="1" applyAlignment="1">
      <alignment wrapText="1"/>
    </xf>
    <xf numFmtId="0" fontId="9" fillId="0" borderId="2" xfId="0" applyFont="1" applyBorder="1" applyAlignment="1">
      <alignment wrapText="1"/>
    </xf>
    <xf numFmtId="164" fontId="1" fillId="5" borderId="0" xfId="0" applyNumberFormat="1" applyFont="1" applyFill="1" applyAlignment="1">
      <alignment horizontal="right"/>
    </xf>
    <xf numFmtId="164" fontId="0" fillId="0" borderId="0" xfId="0" applyNumberFormat="1" applyAlignment="1">
      <alignment horizontal="right"/>
    </xf>
  </cellXfs>
  <cellStyles count="2">
    <cellStyle name="Hyperlänk" xfId="1" builtinId="8"/>
    <cellStyle name="Normal" xfId="0" builtinId="0"/>
  </cellStyles>
  <dxfs count="194">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theme="0"/>
        </patternFill>
      </fill>
    </dxf>
    <dxf>
      <fill>
        <patternFill>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rgb="FF92D050"/>
        </patternFill>
      </fill>
    </dxf>
    <dxf>
      <fill>
        <patternFill>
          <bgColor theme="9" tint="0.59996337778862885"/>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FFFCC"/>
      <color rgb="FFFCFEBE"/>
      <color rgb="FFFFFF99"/>
      <color rgb="FF47ABB9"/>
      <color rgb="FF2654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eva.garmelius@toshibatec.se" TargetMode="External"/><Relationship Id="rId7" Type="http://schemas.openxmlformats.org/officeDocument/2006/relationships/printerSettings" Target="../printerSettings/printerSettings3.bin"/><Relationship Id="rId2" Type="http://schemas.openxmlformats.org/officeDocument/2006/relationships/hyperlink" Target="mailto:bidcenter@canon.se" TargetMode="External"/><Relationship Id="rId1" Type="http://schemas.openxmlformats.org/officeDocument/2006/relationships/hyperlink" Target="mailto:skrivare2022fordelningsnyckel@atea.se" TargetMode="External"/><Relationship Id="rId6" Type="http://schemas.openxmlformats.org/officeDocument/2006/relationships/hyperlink" Target="mailto:anette.hesselgren@office.se" TargetMode="External"/><Relationship Id="rId5" Type="http://schemas.openxmlformats.org/officeDocument/2006/relationships/hyperlink" Target="mailto:fordelningsnyckel@ricoh.se" TargetMode="External"/><Relationship Id="rId4" Type="http://schemas.openxmlformats.org/officeDocument/2006/relationships/hyperlink" Target="mailto:order.kam@perfectprint.s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X65"/>
  <sheetViews>
    <sheetView tabSelected="1" zoomScaleNormal="100" workbookViewId="0">
      <selection activeCell="B1" sqref="B1"/>
    </sheetView>
  </sheetViews>
  <sheetFormatPr defaultColWidth="9.33203125" defaultRowHeight="14.4" x14ac:dyDescent="0.3"/>
  <cols>
    <col min="1" max="1" width="0.6640625" style="17" customWidth="1"/>
    <col min="2" max="2" width="22.6640625" style="17" customWidth="1"/>
    <col min="3" max="3" width="5.44140625" style="17" customWidth="1"/>
    <col min="4" max="4" width="2.6640625" style="17" customWidth="1"/>
    <col min="5" max="5" width="22" style="17" customWidth="1"/>
    <col min="6" max="6" width="3" style="17" customWidth="1"/>
    <col min="7" max="7" width="3.44140625" style="17" customWidth="1"/>
    <col min="8" max="8" width="6" style="17" customWidth="1"/>
    <col min="9" max="9" width="4" style="17" customWidth="1"/>
    <col min="10" max="10" width="3.44140625" style="17" customWidth="1"/>
    <col min="11" max="11" width="3.33203125" style="17" customWidth="1"/>
    <col min="12" max="12" width="7.5546875" style="17" customWidth="1"/>
    <col min="13" max="14" width="2.33203125" style="17" customWidth="1"/>
    <col min="15" max="15" width="1.5546875" style="17" customWidth="1"/>
    <col min="16" max="16" width="6.5546875" style="17" customWidth="1"/>
    <col min="17" max="17" width="2.109375" style="17" customWidth="1"/>
    <col min="18" max="18" width="13.44140625" style="17" customWidth="1"/>
    <col min="19" max="19" width="2.6640625" style="17" customWidth="1"/>
    <col min="20" max="20" width="8.44140625" style="17" customWidth="1"/>
    <col min="21" max="21" width="17.5546875" style="17" customWidth="1"/>
    <col min="22" max="22" width="1.5546875" style="17" customWidth="1"/>
    <col min="23" max="23" width="2.6640625" style="17" customWidth="1"/>
    <col min="24" max="16384" width="9.33203125" style="17"/>
  </cols>
  <sheetData>
    <row r="1" spans="2:23" x14ac:dyDescent="0.3">
      <c r="G1" s="157" t="str">
        <f>HYPERLINK("https://www.avropa.se/ramavtal/ramavtalsomraden/it-och-telekom/teknisk-utrustning/skrivare-som-tjanst-och-produkt/","Uppdaterad 2023-10-06. Kontrollera alltid inför avrop senaste versionen på avropa.se.")</f>
        <v>Uppdaterad 2023-10-06. Kontrollera alltid inför avrop senaste versionen på avropa.se.</v>
      </c>
      <c r="H1" s="135"/>
      <c r="I1" s="135"/>
      <c r="J1" s="135"/>
      <c r="K1" s="135"/>
      <c r="L1" s="135"/>
      <c r="M1" s="135"/>
      <c r="N1" s="135"/>
      <c r="O1" s="135"/>
      <c r="P1" s="135"/>
      <c r="Q1" s="135"/>
      <c r="R1" s="135"/>
      <c r="S1" s="135"/>
      <c r="T1" s="135"/>
      <c r="U1" s="135"/>
      <c r="V1" s="135"/>
      <c r="W1" s="135"/>
    </row>
    <row r="2" spans="2:23" ht="36.6" x14ac:dyDescent="0.7">
      <c r="B2" s="18" t="s">
        <v>16</v>
      </c>
    </row>
    <row r="3" spans="2:23" ht="23.4" x14ac:dyDescent="0.45">
      <c r="B3" s="19" t="s">
        <v>71</v>
      </c>
      <c r="L3" s="47" t="s">
        <v>48</v>
      </c>
      <c r="R3" s="122"/>
      <c r="S3" s="160"/>
      <c r="T3" s="160"/>
      <c r="U3" s="110"/>
    </row>
    <row r="4" spans="2:23" ht="16.5" customHeight="1" x14ac:dyDescent="0.45">
      <c r="B4" s="19"/>
      <c r="L4" s="47" t="s">
        <v>21</v>
      </c>
      <c r="R4" s="122"/>
      <c r="S4" s="160"/>
      <c r="T4" s="160"/>
      <c r="U4" s="110"/>
    </row>
    <row r="6" spans="2:23" x14ac:dyDescent="0.3">
      <c r="B6" s="20" t="s">
        <v>36</v>
      </c>
      <c r="J6" s="41" t="s">
        <v>20</v>
      </c>
      <c r="Q6" s="41"/>
      <c r="R6" s="41"/>
      <c r="S6" s="41"/>
      <c r="T6" s="41"/>
      <c r="U6" s="41"/>
      <c r="V6" s="41"/>
      <c r="W6" s="41"/>
    </row>
    <row r="7" spans="2:23" x14ac:dyDescent="0.3">
      <c r="B7" s="17" t="s">
        <v>18</v>
      </c>
      <c r="C7" s="139"/>
      <c r="D7" s="140"/>
      <c r="E7" s="140"/>
      <c r="F7" s="140"/>
      <c r="G7" s="140"/>
      <c r="H7" s="141"/>
      <c r="J7" s="21" t="s">
        <v>43</v>
      </c>
      <c r="P7" s="116" t="str">
        <f>Produktinformation!P83</f>
        <v xml:space="preserve"> </v>
      </c>
      <c r="Q7" s="117"/>
      <c r="R7" s="117"/>
      <c r="S7" s="117"/>
      <c r="T7" s="117"/>
      <c r="U7" s="102"/>
      <c r="W7" s="42"/>
    </row>
    <row r="8" spans="2:23" x14ac:dyDescent="0.3">
      <c r="B8" s="17" t="s">
        <v>53</v>
      </c>
      <c r="C8" s="139"/>
      <c r="D8" s="140"/>
      <c r="E8" s="140"/>
      <c r="F8" s="140"/>
      <c r="G8" s="140"/>
      <c r="H8" s="141"/>
      <c r="J8" s="21" t="s">
        <v>53</v>
      </c>
      <c r="P8" s="116" t="str">
        <f>Produktinformation!P84</f>
        <v xml:space="preserve"> </v>
      </c>
      <c r="Q8" s="117"/>
      <c r="R8" s="117"/>
      <c r="S8" s="117"/>
      <c r="T8" s="117"/>
      <c r="U8" s="102"/>
      <c r="W8" s="42"/>
    </row>
    <row r="9" spans="2:23" ht="15" customHeight="1" x14ac:dyDescent="0.3">
      <c r="B9" s="17" t="s">
        <v>10</v>
      </c>
      <c r="C9" s="139"/>
      <c r="D9" s="140"/>
      <c r="E9" s="140"/>
      <c r="F9" s="140"/>
      <c r="G9" s="140"/>
      <c r="H9" s="141"/>
      <c r="J9" s="21" t="s">
        <v>10</v>
      </c>
      <c r="P9" s="116" t="str">
        <f>Produktinformation!P85</f>
        <v xml:space="preserve"> </v>
      </c>
      <c r="Q9" s="117"/>
      <c r="R9" s="117"/>
      <c r="S9" s="117"/>
      <c r="T9" s="117"/>
      <c r="U9" s="102"/>
      <c r="W9" s="42"/>
    </row>
    <row r="10" spans="2:23" x14ac:dyDescent="0.3">
      <c r="B10" s="17" t="s">
        <v>11</v>
      </c>
      <c r="C10" s="139"/>
      <c r="D10" s="140"/>
      <c r="E10" s="140"/>
      <c r="F10" s="140"/>
      <c r="G10" s="140"/>
      <c r="H10" s="141"/>
      <c r="J10" s="21" t="s">
        <v>11</v>
      </c>
      <c r="P10" s="116" t="str">
        <f>Produktinformation!P86</f>
        <v xml:space="preserve"> </v>
      </c>
      <c r="Q10" s="118"/>
      <c r="R10" s="118"/>
      <c r="S10" s="118"/>
      <c r="T10" s="118"/>
      <c r="U10" s="119"/>
      <c r="W10" s="42"/>
    </row>
    <row r="11" spans="2:23" x14ac:dyDescent="0.3">
      <c r="B11" s="17" t="s">
        <v>12</v>
      </c>
      <c r="C11" s="159"/>
      <c r="D11" s="140"/>
      <c r="E11" s="140"/>
      <c r="F11" s="140"/>
      <c r="G11" s="140"/>
      <c r="H11" s="141"/>
      <c r="J11" s="21" t="s">
        <v>12</v>
      </c>
      <c r="P11" s="116" t="str">
        <f>Produktinformation!P87</f>
        <v xml:space="preserve"> </v>
      </c>
      <c r="Q11" s="117"/>
      <c r="R11" s="117"/>
      <c r="S11" s="117"/>
      <c r="T11" s="117"/>
      <c r="U11" s="102"/>
      <c r="W11" s="42"/>
    </row>
    <row r="12" spans="2:23" ht="30" customHeight="1" x14ac:dyDescent="0.55000000000000004">
      <c r="B12" s="24" t="s">
        <v>9</v>
      </c>
      <c r="C12" s="136"/>
      <c r="D12" s="137"/>
      <c r="E12" s="137"/>
      <c r="F12" s="137"/>
      <c r="G12" s="137"/>
      <c r="H12" s="138"/>
      <c r="P12" s="21"/>
      <c r="Q12" s="21"/>
      <c r="R12" s="21"/>
      <c r="T12" s="49" t="str">
        <f>Produktinformation!P88</f>
        <v xml:space="preserve"> </v>
      </c>
      <c r="U12" s="49"/>
      <c r="V12" s="49"/>
      <c r="W12" s="49"/>
    </row>
    <row r="13" spans="2:23" ht="18" customHeight="1" x14ac:dyDescent="0.55000000000000004">
      <c r="B13" s="17" t="s">
        <v>14</v>
      </c>
      <c r="C13" s="139"/>
      <c r="D13" s="140"/>
      <c r="E13" s="140"/>
      <c r="F13" s="140"/>
      <c r="G13" s="140"/>
      <c r="H13" s="141"/>
      <c r="J13" s="17" t="s">
        <v>47</v>
      </c>
      <c r="P13" s="21"/>
      <c r="Q13" s="21"/>
      <c r="R13" s="21"/>
      <c r="T13" s="50"/>
      <c r="U13" s="50"/>
      <c r="V13" s="50"/>
      <c r="W13" s="50"/>
    </row>
    <row r="14" spans="2:23" ht="18" customHeight="1" x14ac:dyDescent="0.3">
      <c r="B14" s="17" t="s">
        <v>49</v>
      </c>
      <c r="C14" s="139"/>
      <c r="D14" s="140"/>
      <c r="E14" s="140"/>
      <c r="F14" s="140"/>
      <c r="G14" s="140"/>
      <c r="H14" s="141"/>
      <c r="J14" s="125"/>
      <c r="K14" s="126"/>
      <c r="L14" s="126"/>
      <c r="M14" s="126"/>
      <c r="N14" s="126"/>
      <c r="O14" s="126"/>
      <c r="P14" s="126"/>
      <c r="Q14" s="126"/>
      <c r="R14" s="126"/>
      <c r="S14" s="126"/>
      <c r="T14" s="126"/>
      <c r="U14" s="127"/>
    </row>
    <row r="15" spans="2:23" x14ac:dyDescent="0.3">
      <c r="B15" s="17" t="s">
        <v>55</v>
      </c>
      <c r="C15" s="142"/>
      <c r="D15" s="143"/>
      <c r="E15" s="143"/>
      <c r="F15" s="143"/>
      <c r="G15" s="143"/>
      <c r="H15" s="144"/>
      <c r="J15" s="128"/>
      <c r="K15" s="129"/>
      <c r="L15" s="129"/>
      <c r="M15" s="129"/>
      <c r="N15" s="129"/>
      <c r="O15" s="129"/>
      <c r="P15" s="129"/>
      <c r="Q15" s="129"/>
      <c r="R15" s="129"/>
      <c r="S15" s="129"/>
      <c r="T15" s="129"/>
      <c r="U15" s="130"/>
    </row>
    <row r="16" spans="2:23" x14ac:dyDescent="0.3">
      <c r="C16" s="145"/>
      <c r="D16" s="146"/>
      <c r="E16" s="146"/>
      <c r="F16" s="146"/>
      <c r="G16" s="146"/>
      <c r="H16" s="147"/>
      <c r="J16" s="128"/>
      <c r="K16" s="129"/>
      <c r="L16" s="129"/>
      <c r="M16" s="129"/>
      <c r="N16" s="129"/>
      <c r="O16" s="129"/>
      <c r="P16" s="129"/>
      <c r="Q16" s="129"/>
      <c r="R16" s="129"/>
      <c r="S16" s="129"/>
      <c r="T16" s="129"/>
      <c r="U16" s="130"/>
    </row>
    <row r="17" spans="2:23" x14ac:dyDescent="0.3">
      <c r="C17" s="148"/>
      <c r="D17" s="124"/>
      <c r="E17" s="124"/>
      <c r="F17" s="124"/>
      <c r="G17" s="124"/>
      <c r="H17" s="149"/>
      <c r="J17" s="131"/>
      <c r="K17" s="121"/>
      <c r="L17" s="121"/>
      <c r="M17" s="121"/>
      <c r="N17" s="121"/>
      <c r="O17" s="121"/>
      <c r="P17" s="121"/>
      <c r="Q17" s="121"/>
      <c r="R17" s="121"/>
      <c r="S17" s="121"/>
      <c r="T17" s="121"/>
      <c r="U17" s="132"/>
    </row>
    <row r="19" spans="2:23" x14ac:dyDescent="0.3">
      <c r="B19" s="17" t="s">
        <v>15</v>
      </c>
      <c r="C19" s="125"/>
      <c r="D19" s="150"/>
      <c r="E19" s="150"/>
      <c r="F19" s="150"/>
      <c r="G19" s="150"/>
      <c r="H19" s="150"/>
      <c r="I19" s="150"/>
      <c r="J19" s="150"/>
      <c r="K19" s="150"/>
      <c r="L19" s="150"/>
      <c r="M19" s="150"/>
      <c r="N19" s="150"/>
      <c r="O19" s="150"/>
      <c r="P19" s="150"/>
      <c r="Q19" s="150"/>
      <c r="R19" s="150"/>
      <c r="S19" s="151"/>
    </row>
    <row r="20" spans="2:23" x14ac:dyDescent="0.3">
      <c r="C20" s="145"/>
      <c r="D20" s="152"/>
      <c r="E20" s="152"/>
      <c r="F20" s="152"/>
      <c r="G20" s="152"/>
      <c r="H20" s="152"/>
      <c r="I20" s="152"/>
      <c r="J20" s="152"/>
      <c r="K20" s="152"/>
      <c r="L20" s="152"/>
      <c r="M20" s="152"/>
      <c r="N20" s="152"/>
      <c r="O20" s="152"/>
      <c r="P20" s="152"/>
      <c r="Q20" s="152"/>
      <c r="R20" s="152"/>
      <c r="S20" s="147"/>
    </row>
    <row r="21" spans="2:23" x14ac:dyDescent="0.3">
      <c r="C21" s="148"/>
      <c r="D21" s="124"/>
      <c r="E21" s="124"/>
      <c r="F21" s="124"/>
      <c r="G21" s="124"/>
      <c r="H21" s="124"/>
      <c r="I21" s="124"/>
      <c r="J21" s="124"/>
      <c r="K21" s="124"/>
      <c r="L21" s="124"/>
      <c r="M21" s="124"/>
      <c r="N21" s="124"/>
      <c r="O21" s="124"/>
      <c r="P21" s="124"/>
      <c r="Q21" s="124"/>
      <c r="R21" s="124"/>
      <c r="S21" s="149"/>
    </row>
    <row r="23" spans="2:23" ht="21" x14ac:dyDescent="0.4">
      <c r="B23" s="22" t="s">
        <v>7</v>
      </c>
    </row>
    <row r="24" spans="2:23" x14ac:dyDescent="0.3">
      <c r="B24" s="156" t="s">
        <v>54</v>
      </c>
      <c r="C24" s="156"/>
      <c r="D24" s="156"/>
      <c r="E24" s="156"/>
      <c r="F24" s="158"/>
      <c r="G24" s="122"/>
      <c r="H24" s="109"/>
      <c r="I24" s="109"/>
      <c r="J24" s="109"/>
      <c r="K24" s="109"/>
      <c r="L24" s="109"/>
      <c r="M24" s="109"/>
      <c r="N24" s="109"/>
      <c r="O24" s="109"/>
      <c r="P24" s="109"/>
      <c r="Q24" s="109"/>
      <c r="R24" s="123"/>
    </row>
    <row r="25" spans="2:23" x14ac:dyDescent="0.3">
      <c r="J25" s="25"/>
      <c r="K25" s="25"/>
      <c r="L25" s="25"/>
      <c r="M25" s="25"/>
      <c r="N25" s="25"/>
      <c r="O25" s="25"/>
      <c r="P25" s="25"/>
    </row>
    <row r="26" spans="2:23" x14ac:dyDescent="0.3">
      <c r="B26" s="52" t="s">
        <v>60</v>
      </c>
      <c r="C26" s="52"/>
      <c r="D26" s="52"/>
    </row>
    <row r="27" spans="2:23" x14ac:dyDescent="0.3">
      <c r="B27" s="17" t="s">
        <v>50</v>
      </c>
      <c r="C27" s="1"/>
    </row>
    <row r="28" spans="2:23" x14ac:dyDescent="0.3">
      <c r="B28" s="17" t="s">
        <v>51</v>
      </c>
      <c r="C28" s="1"/>
    </row>
    <row r="29" spans="2:23" x14ac:dyDescent="0.3">
      <c r="B29" s="17" t="s">
        <v>52</v>
      </c>
      <c r="C29" s="1"/>
    </row>
    <row r="31" spans="2:23" ht="21" x14ac:dyDescent="0.4">
      <c r="B31" s="22" t="s">
        <v>167</v>
      </c>
    </row>
    <row r="32" spans="2:23" ht="42.45" customHeight="1" x14ac:dyDescent="0.3">
      <c r="C32" s="23" t="s">
        <v>0</v>
      </c>
      <c r="E32" s="23" t="s">
        <v>34</v>
      </c>
      <c r="G32" s="120" t="str">
        <f>IF(I54=1,"Pris 1:a avropssvar",IF(I54=2,"Pris 2:a avropssvar",IF(I54=3,"Pris 3:a avropssvar",IF(I54=4,"Pris 4:a avropssvar","Pris 5:a avropssvar"))))</f>
        <v>Pris 1:a avropssvar</v>
      </c>
      <c r="H32" s="121"/>
      <c r="I32" s="124"/>
      <c r="K32" s="120" t="s">
        <v>58</v>
      </c>
      <c r="L32" s="121"/>
      <c r="N32" s="106" t="s">
        <v>59</v>
      </c>
      <c r="O32" s="107"/>
      <c r="P32" s="107"/>
      <c r="R32" s="62" t="s">
        <v>171</v>
      </c>
      <c r="T32" s="51" t="s">
        <v>35</v>
      </c>
      <c r="U32" s="25"/>
      <c r="V32" s="25"/>
      <c r="W32" s="25"/>
    </row>
    <row r="33" spans="2:24" ht="15" customHeight="1" x14ac:dyDescent="0.3">
      <c r="B33" s="17" t="s">
        <v>22</v>
      </c>
      <c r="C33" s="27"/>
      <c r="E33" s="27"/>
      <c r="G33" s="103">
        <f>IF(T33="Kan ej leverera","0 kr",Produktinformation!G20)</f>
        <v>0</v>
      </c>
      <c r="H33" s="104"/>
      <c r="I33" s="105"/>
      <c r="K33" s="104">
        <f>IF(F42&gt;300000,,IF(C33&gt;0,IF(P7=Produktinformation!G1,Produktinformation!G14,IF(P7=Produktinformation!H1,Produktinformation!H14,IF(P7=Produktinformation!I1,Produktinformation!I14,IF(P7=Produktinformation!J1,Produktinformation!J14,IF(P7=Produktinformation!K1,Produktinformation!K14,IF(P7=Produktinformation!L1,Produktinformation!L14,0)))))),))</f>
        <v>0</v>
      </c>
      <c r="L33" s="114"/>
      <c r="N33" s="108">
        <f>IF(F42&gt;300000,,IF(C33&gt;0,IF(E33="Servicenivå inklusive toner",IF($P$7=Produktinformation!G1,Produktinformation!G15,(IF(P7=Produktinformation!H1,Produktinformation!H15,(IF(P7=Produktinformation!I1,Produktinformation!I15,(IF(P7=Produktinformation!J1,Produktinformation!J15,(IF(P7=Produktinformation!K1,Produktinformation!K15,(IF(P7=Produktinformation!L1,Produktinformation!L15))))))))))),IF(E33="Servicenivå exklusive toner",IF($P$7=Produktinformation!G1,Produktinformation!G16,(IF(P7=Produktinformation!H1,Produktinformation!H16,(IF(P7=Produktinformation!I1,Produktinformation!I16,(IF(P7=Produktinformation!J1,Produktinformation!J16,(IF(P7=Produktinformation!K1,Produktinformation!K16,(IF(P7=Produktinformation!L1,Produktinformation!L16))))))))))),)),))</f>
        <v>0</v>
      </c>
      <c r="O33" s="109"/>
      <c r="P33" s="110"/>
      <c r="R33" s="72">
        <f>IF(F42&gt;300000,,IF(C33&gt;0,IF(E33="Servicenivå inklusive toner",IF($P$7=Produktinformation!G1,Produktinformation!G17,(IF(P7=Produktinformation!H1,Produktinformation!H17,(IF(P7=Produktinformation!I1,Produktinformation!I17,(IF(P7=Produktinformation!J1,Produktinformation!J17,(IF(P7=Produktinformation!K1,Produktinformation!K17,(IF(P7=Produktinformation!L1,Produktinformation!L17))))))))))),IF(E33="Servicenivå exklusive toner",IF($P$7=Produktinformation!G1,Produktinformation!G17,(IF(P7=Produktinformation!H1,Produktinformation!H17,(IF(P7=Produktinformation!I1,Produktinformation!I17,(IF(P7=Produktinformation!J1,Produktinformation!J17,(IF(P7=Produktinformation!K1,Produktinformation!K17,(IF(P7=Produktinformation!L1,Produktinformation!L17))))))))))),)),))</f>
        <v>0</v>
      </c>
      <c r="T33" s="101" t="str">
        <f>Produktinformation!G9</f>
        <v xml:space="preserve"> </v>
      </c>
      <c r="U33" s="102"/>
      <c r="V33" s="63"/>
      <c r="W33" s="63"/>
      <c r="X33" s="46"/>
    </row>
    <row r="34" spans="2:24" ht="15" customHeight="1" x14ac:dyDescent="0.3">
      <c r="B34" s="17" t="s">
        <v>23</v>
      </c>
      <c r="C34" s="27"/>
      <c r="E34" s="27"/>
      <c r="G34" s="103">
        <f>IF(T34="Kan ej leverera","0 kr",Produktinformation!M20)</f>
        <v>0</v>
      </c>
      <c r="H34" s="104"/>
      <c r="I34" s="105"/>
      <c r="K34" s="104">
        <f>IF(F42&gt;300000,,IF(C34&gt;0,IF(P7=Produktinformation!G1,Produktinformation!M14,IF(P7=Produktinformation!H1,Produktinformation!N14,IF(P7=Produktinformation!I1,Produktinformation!O14,IF(P7=Produktinformation!J1,Produktinformation!P14,IF(P7=Produktinformation!K1,Produktinformation!Q14,IF(P7=Produktinformation!K1,Produktinformation!Q14,IF(P7=Produktinformation!L1,Produktinformation!R14,0))))))),))</f>
        <v>0</v>
      </c>
      <c r="L34" s="114"/>
      <c r="N34" s="108">
        <f>IF(F42&gt;300000,,IF(C34&gt;0,IF(E34="Servicenivå inklusive toner",IF(P7=Produktinformation!G1,Produktinformation!M15,IF(P7=Produktinformation!H1,Produktinformation!N15,(IF(P7=Produktinformation!I1,Produktinformation!O15,IF(P7=Produktinformation!J1,Produktinformation!P15,IF(P7=Produktinformation!K1,Produktinformation!Q15,IF(P7=Produktinformation!L1,Produktinformation!R15))))))),IF(E34="Servicenivå exklusive toner",IF(P7=Produktinformation!G1,Produktinformation!M16,IF(P7=Produktinformation!H1,Produktinformation!N16,IF(P7=Produktinformation!I1,Produktinformation!O16,IF(P7=Produktinformation!J1,Produktinformation!P16,IF(P7=Produktinformation!K1,Produktinformation!Q16,IF(P7=Produktinformation!L1,Produktinformation!R16)))))),)),))</f>
        <v>0</v>
      </c>
      <c r="O34" s="109"/>
      <c r="P34" s="110"/>
      <c r="R34" s="72">
        <f>IF(F42&gt;300000,,IF(C34&gt;0,IF(E34="Servicenivå inklusive toner",IF(P7=Produktinformation!G1,Produktinformation!M17,IF(P7=Produktinformation!H1,Produktinformation!N17,(IF(P7=Produktinformation!I1,Produktinformation!O17,IF(P7=Produktinformation!J1,Produktinformation!P17,IF(P7=Produktinformation!K1,Produktinformation!Q17,IF(P7=Produktinformation!L1,Produktinformation!R17))))))),IF(E34="Servicenivå exklusive toner",IF(P7=Produktinformation!G1,Produktinformation!M17,IF(P7=Produktinformation!H1,Produktinformation!N17,IF(P7=Produktinformation!I1,Produktinformation!O17,IF(P7=Produktinformation!J1,Produktinformation!P17,IF(P7=Produktinformation!K1,Produktinformation!Q17,IF(P7=Produktinformation!L1,Produktinformation!R17)))))),)),))</f>
        <v>0</v>
      </c>
      <c r="T34" s="101" t="str">
        <f>Produktinformation!M9</f>
        <v xml:space="preserve"> </v>
      </c>
      <c r="U34" s="102"/>
      <c r="V34" s="63"/>
      <c r="W34" s="63"/>
      <c r="X34" s="46"/>
    </row>
    <row r="35" spans="2:24" ht="15" customHeight="1" x14ac:dyDescent="0.3">
      <c r="B35" s="17" t="s">
        <v>24</v>
      </c>
      <c r="C35" s="27"/>
      <c r="E35" s="27"/>
      <c r="G35" s="103">
        <f>IF(T35="Kan ej leverera","0 kr",Produktinformation!S20)</f>
        <v>0</v>
      </c>
      <c r="H35" s="104"/>
      <c r="I35" s="105"/>
      <c r="K35" s="104">
        <f>IF(F42&gt;300000,,IF(C35&gt;0,IF(P7=Produktinformation!G1,Produktinformation!S14,IF(P7=Produktinformation!H1,Produktinformation!T14,IF(P7=Produktinformation!I1,Produktinformation!U14,IF(P7=Produktinformation!J1,Produktinformation!V14,IF(P7=Produktinformation!K1,Produktinformation!W14,IF(P7=Produktinformation!L1,Produktinformation!X14,0)))))),))</f>
        <v>0</v>
      </c>
      <c r="L35" s="114"/>
      <c r="N35" s="108">
        <f>IF(F42&gt;300000,,IF(C35&gt;0,IF(E35="Servicenivå inklusive toner",IF(P7=Produktinformation!G1,Produktinformation!S15,(IF(P7=Produktinformation!H1,Produktinformation!T15,(IF(P7=Produktinformation!I1,Produktinformation!U15,(IF(P7=Produktinformation!J1,Produktinformation!V15,(IF(P7=Produktinformation!K1,Produktinformation!W15,(IF(P7=Produktinformation!L1,Produktinformation!X15))))))))))),IF(E35="Servicenivå exklusive toner",IF(P7=Produktinformation!G1,Produktinformation!S16,(IF(P7=Produktinformation!H1,Produktinformation!T16,(IF(P7=Produktinformation!I1,Produktinformation!U16,(IF(P7=Produktinformation!J1,Produktinformation!V16,(IF(P7=Produktinformation!K1,Produktinformation!W16,(IF(P7=Produktinformation!L1,Produktinformation!X16))))))))))),)),))</f>
        <v>0</v>
      </c>
      <c r="O35" s="109"/>
      <c r="P35" s="110"/>
      <c r="R35" s="72">
        <f>IF(F42&gt;300000,,IF(C35&gt;0,IF(E35="Servicenivå inklusive toner",IF(P7=Produktinformation!G1,Produktinformation!S17,(IF(P7=Produktinformation!H1,Produktinformation!T17,(IF(P7=Produktinformation!I1,Produktinformation!U17,(IF(P7=Produktinformation!J1,Produktinformation!V17,(IF(P7=Produktinformation!K1,Produktinformation!W17,(IF(P7=Produktinformation!L1,Produktinformation!X17))))))))))),IF(E35="Servicenivå exklusive toner",IF(P7=Produktinformation!G1,Produktinformation!S17,(IF(P7=Produktinformation!H1,Produktinformation!T17,(IF(P7=Produktinformation!I1,Produktinformation!U17,(IF(P7=Produktinformation!J1,Produktinformation!V17,(IF(P7=Produktinformation!K1,Produktinformation!W17,(IF(P7=Produktinformation!L1,Produktinformation!X17))))))))))),)),))</f>
        <v>0</v>
      </c>
      <c r="T35" s="101" t="str">
        <f>Produktinformation!S9</f>
        <v xml:space="preserve"> </v>
      </c>
      <c r="U35" s="102"/>
      <c r="V35" s="63"/>
      <c r="W35" s="63"/>
      <c r="X35" s="46"/>
    </row>
    <row r="36" spans="2:24" ht="15" customHeight="1" x14ac:dyDescent="0.3">
      <c r="B36" s="17" t="s">
        <v>25</v>
      </c>
      <c r="C36" s="27"/>
      <c r="E36" s="27"/>
      <c r="G36" s="103">
        <f>IF(T36="Kan ej leverera","0 kr",Produktinformation!Y20)</f>
        <v>0</v>
      </c>
      <c r="H36" s="104"/>
      <c r="I36" s="105"/>
      <c r="K36" s="104">
        <f>IF(F42&gt;300000,,IF(C36&gt;0,IF(P7=Produktinformation!G1,Produktinformation!Y14,IF(P7=Produktinformation!H1,Produktinformation!Z14,IF(P7=Produktinformation!I1,Produktinformation!AA14,IF(P7=Produktinformation!J1,Produktinformation!AB14,IF(P7=Produktinformation!K1,Produktinformation!AC14,IF(P7=Produktinformation!L1,Produktinformation!AD14,0)))))),))</f>
        <v>0</v>
      </c>
      <c r="L36" s="114"/>
      <c r="N36" s="104">
        <f>IF(F42&gt;300000,,IF(C36&gt;0,IF(E36="Servicenivå inklusive toner",IF(P7=Produktinformation!G1,Produktinformation!Y15,(IF(P7=Produktinformation!H1,Produktinformation!Z15,(IF(P7=Produktinformation!I1,Produktinformation!AA15,(IF(P7=Produktinformation!J1,Produktinformation!AB15,(IF(P7=Produktinformation!K1,Produktinformation!AC15,(IF(P7=Produktinformation!L1,Produktinformation!AD15))))))))))),IF(E36="Servicenivå exklusive toner",IF(P7=Produktinformation!G1,Produktinformation!Y16,(IF(P7=Produktinformation!H1,Produktinformation!Z16,(IF(P7=Produktinformation!I1,Produktinformation!AA16,(IF(P7=Produktinformation!J1,Produktinformation!AB16,(IF(P7=Produktinformation!K1,Produktinformation!AC16,(IF(P7=Produktinformation!L1,Produktinformation!AD16))))))))))),)),))</f>
        <v>0</v>
      </c>
      <c r="O36" s="114"/>
      <c r="P36" s="115"/>
      <c r="R36" s="72">
        <f>IF(F42&gt;300000,,IF(C36&gt;0,IF(E36="Servicenivå inklusive toner",IF(P7=Produktinformation!G1,Produktinformation!Y17,(IF(P7=Produktinformation!H1,Produktinformation!Z17,(IF(P7=Produktinformation!I1,Produktinformation!AA17,(IF(P7=Produktinformation!J1,Produktinformation!AB17,(IF(P7=Produktinformation!K1,Produktinformation!AC17,(IF(P7=Produktinformation!L1,Produktinformation!AD17))))))))))),IF(E36="Servicenivå exklusive toner",IF(P7=Produktinformation!G1,Produktinformation!Y17,(IF(P7=Produktinformation!H1,Produktinformation!Z17,(IF(P7=Produktinformation!I1,Produktinformation!AA17,(IF(P7=Produktinformation!J1,Produktinformation!AB17,(IF(P7=Produktinformation!K1,Produktinformation!AC17,(IF(P7=Produktinformation!L1,Produktinformation!AD17))))))))))),)),))</f>
        <v>0</v>
      </c>
      <c r="T36" s="101" t="str">
        <f>Produktinformation!Y9</f>
        <v xml:space="preserve"> </v>
      </c>
      <c r="U36" s="102"/>
      <c r="V36" s="63"/>
      <c r="W36" s="63"/>
      <c r="X36" s="46"/>
    </row>
    <row r="37" spans="2:24" ht="15" customHeight="1" x14ac:dyDescent="0.3">
      <c r="B37" s="17" t="s">
        <v>70</v>
      </c>
      <c r="C37" s="27"/>
      <c r="E37" s="28"/>
      <c r="G37" s="103">
        <f>IF(T37="Kan ej leverera","0 kr",Produktinformation!AE20)</f>
        <v>0</v>
      </c>
      <c r="H37" s="104"/>
      <c r="I37" s="105"/>
      <c r="K37" s="104">
        <f>IF(F42&gt;300000,,IF(C37&gt;0,IF(P7=Produktinformation!G1,Produktinformation!AE14,IF(P7=Produktinformation!H1,Produktinformation!AF14,IF(P7=Produktinformation!I1,Produktinformation!AG14,IF(P7=Produktinformation!J1,Produktinformation!AH14,IF(P7=Produktinformation!K1,Produktinformation!AI14,IF(P7=Produktinformation!L1,Produktinformation!AJ14,0)))))),))</f>
        <v>0</v>
      </c>
      <c r="L37" s="114"/>
      <c r="N37" s="111"/>
      <c r="O37" s="112"/>
      <c r="P37" s="113"/>
      <c r="T37" s="101" t="str">
        <f>Produktinformation!AE9</f>
        <v xml:space="preserve"> </v>
      </c>
      <c r="U37" s="102"/>
      <c r="V37" s="63"/>
      <c r="W37" s="63"/>
      <c r="X37" s="46"/>
    </row>
    <row r="38" spans="2:24" ht="15" customHeight="1" x14ac:dyDescent="0.3">
      <c r="B38" s="17" t="s">
        <v>69</v>
      </c>
      <c r="C38" s="27"/>
      <c r="E38" s="28"/>
      <c r="G38" s="103">
        <f>IF(T38="Kan ej leverera","0 kr",Produktinformation!AK20)</f>
        <v>0</v>
      </c>
      <c r="H38" s="104"/>
      <c r="I38" s="105"/>
      <c r="K38" s="104">
        <f>IF(F42&gt;300000,,IF(C38&gt;0,IF(P7=Produktinformation!G1,Produktinformation!AK14,IF(P7=Produktinformation!H1,Produktinformation!AL14,IF(P7=Produktinformation!I1,Produktinformation!AM14,IF(P7=Produktinformation!J1,Produktinformation!AN14,IF(P7=Produktinformation!K1,Produktinformation!AO14,IF(P7=Produktinformation!L1,Produktinformation!AP14,0)))))),))</f>
        <v>0</v>
      </c>
      <c r="L38" s="114"/>
      <c r="N38" s="111"/>
      <c r="O38" s="112"/>
      <c r="P38" s="113"/>
      <c r="T38" s="101" t="str">
        <f>Produktinformation!AK9</f>
        <v xml:space="preserve"> </v>
      </c>
      <c r="U38" s="102"/>
      <c r="V38" s="63"/>
      <c r="W38" s="63"/>
      <c r="X38" s="46"/>
    </row>
    <row r="39" spans="2:24" ht="15" customHeight="1" x14ac:dyDescent="0.3">
      <c r="B39" s="17" t="s">
        <v>166</v>
      </c>
      <c r="C39" s="27"/>
      <c r="E39" s="28"/>
      <c r="G39" s="103">
        <f>IF(T39="Kan ej leverera","0 kr",Produktinformation!AQ20)</f>
        <v>0</v>
      </c>
      <c r="H39" s="104"/>
      <c r="I39" s="105"/>
      <c r="K39" s="104">
        <f>IF(F42&gt;300000,,IF(C39&gt;0,IF(P7=Produktinformation!G1,Produktinformation!AQ14,IF(P7=Produktinformation!H1,Produktinformation!AR14,IF(P7=Produktinformation!I1,Produktinformation!AS14,IF(P7=Produktinformation!J1,Produktinformation!AT14,IF(P7=Produktinformation!K1,Produktinformation!AU14,IF(P7=Produktinformation!L1,Produktinformation!AV14,0)))))),))</f>
        <v>0</v>
      </c>
      <c r="L39" s="114"/>
      <c r="N39" s="111"/>
      <c r="O39" s="112"/>
      <c r="P39" s="113"/>
      <c r="T39" s="101" t="str">
        <f>Produktinformation!AQ9</f>
        <v xml:space="preserve"> </v>
      </c>
      <c r="U39" s="102"/>
      <c r="V39" s="63"/>
      <c r="W39" s="63"/>
      <c r="X39" s="46"/>
    </row>
    <row r="40" spans="2:24" ht="24.75" customHeight="1" x14ac:dyDescent="0.65">
      <c r="C40" s="165"/>
      <c r="D40" s="166"/>
      <c r="E40" s="166"/>
      <c r="F40" s="166"/>
      <c r="G40" s="166"/>
      <c r="H40" s="166"/>
      <c r="I40" s="166"/>
      <c r="J40" s="166"/>
      <c r="K40" s="166"/>
      <c r="L40" s="166"/>
      <c r="M40" s="166"/>
      <c r="N40" s="166"/>
      <c r="O40" s="166"/>
      <c r="P40" s="166"/>
      <c r="Q40" s="166"/>
      <c r="R40" s="166"/>
      <c r="S40" s="166"/>
      <c r="U40" s="45"/>
    </row>
    <row r="41" spans="2:24" ht="3.75" customHeight="1" x14ac:dyDescent="0.3">
      <c r="B41" s="25"/>
      <c r="C41" s="44">
        <f>SUM(C33:C39)</f>
        <v>0</v>
      </c>
      <c r="D41" s="21"/>
      <c r="E41" s="21"/>
      <c r="F41" s="21"/>
      <c r="G41" s="21"/>
      <c r="H41" s="21"/>
      <c r="I41" s="21"/>
    </row>
    <row r="42" spans="2:24" ht="18" x14ac:dyDescent="0.35">
      <c r="B42" s="25"/>
      <c r="C42" s="21"/>
      <c r="D42" s="164" t="s">
        <v>40</v>
      </c>
      <c r="E42" s="109"/>
      <c r="F42" s="161">
        <f>SUM(G33:G39)</f>
        <v>0</v>
      </c>
      <c r="G42" s="162"/>
      <c r="H42" s="162"/>
      <c r="I42" s="163"/>
      <c r="J42" s="25"/>
      <c r="K42" s="25"/>
      <c r="L42" s="25"/>
      <c r="N42" s="26"/>
      <c r="O42" s="26"/>
    </row>
    <row r="43" spans="2:24" x14ac:dyDescent="0.3">
      <c r="B43" s="25"/>
      <c r="C43" s="21"/>
      <c r="G43" s="21"/>
      <c r="H43" s="21"/>
      <c r="I43" s="21"/>
    </row>
    <row r="44" spans="2:24" ht="21" x14ac:dyDescent="0.4">
      <c r="B44" s="22" t="s">
        <v>41</v>
      </c>
    </row>
    <row r="45" spans="2:24" x14ac:dyDescent="0.3">
      <c r="P45" s="21"/>
      <c r="Q45" s="21"/>
      <c r="R45" s="21"/>
      <c r="S45" s="21"/>
    </row>
    <row r="46" spans="2:24" ht="16.5" customHeight="1" x14ac:dyDescent="0.3">
      <c r="B46" s="17" t="s">
        <v>27</v>
      </c>
      <c r="D46" s="31" t="str">
        <f>Produktinformation!G83</f>
        <v xml:space="preserve"> </v>
      </c>
      <c r="E46" s="32"/>
      <c r="F46" s="32"/>
      <c r="G46" s="33"/>
      <c r="H46" s="28"/>
      <c r="I46" s="108">
        <f>Produktinformation!H83</f>
        <v>1E-3</v>
      </c>
      <c r="J46" s="133"/>
      <c r="K46" s="133"/>
      <c r="L46" s="133"/>
      <c r="M46" s="133"/>
      <c r="N46" s="34"/>
      <c r="P46" s="156"/>
      <c r="Q46" s="156"/>
      <c r="R46" s="156"/>
      <c r="S46" s="156"/>
      <c r="T46" s="156"/>
      <c r="U46" s="156"/>
      <c r="V46" s="156"/>
    </row>
    <row r="47" spans="2:24" ht="18" customHeight="1" x14ac:dyDescent="0.3">
      <c r="B47" s="17" t="s">
        <v>28</v>
      </c>
      <c r="D47" s="39" t="str">
        <f>Produktinformation!G84</f>
        <v xml:space="preserve"> </v>
      </c>
      <c r="E47" s="40"/>
      <c r="F47" s="40"/>
      <c r="G47" s="30"/>
      <c r="H47" s="28"/>
      <c r="I47" s="153">
        <f>Produktinformation!H84</f>
        <v>2E-3</v>
      </c>
      <c r="J47" s="154"/>
      <c r="K47" s="154"/>
      <c r="L47" s="154"/>
      <c r="M47" s="154"/>
      <c r="N47" s="34"/>
    </row>
    <row r="48" spans="2:24" ht="20.25" customHeight="1" x14ac:dyDescent="0.3">
      <c r="B48" s="17" t="s">
        <v>29</v>
      </c>
      <c r="D48" s="34" t="str">
        <f>Produktinformation!G85</f>
        <v xml:space="preserve"> </v>
      </c>
      <c r="E48" s="28"/>
      <c r="F48" s="28"/>
      <c r="G48" s="35"/>
      <c r="H48" s="28"/>
      <c r="I48" s="108">
        <f>Produktinformation!H85</f>
        <v>3.0000000000000001E-3</v>
      </c>
      <c r="J48" s="133"/>
      <c r="K48" s="133"/>
      <c r="L48" s="133"/>
      <c r="M48" s="133"/>
      <c r="N48" s="34"/>
    </row>
    <row r="49" spans="1:19" ht="20.25" customHeight="1" x14ac:dyDescent="0.3">
      <c r="B49" s="17" t="s">
        <v>30</v>
      </c>
      <c r="D49" s="39" t="str">
        <f>Produktinformation!G86</f>
        <v xml:space="preserve"> </v>
      </c>
      <c r="E49" s="40"/>
      <c r="F49" s="40"/>
      <c r="G49" s="30"/>
      <c r="H49" s="28"/>
      <c r="I49" s="153">
        <f>Produktinformation!H86</f>
        <v>4.0000000000000001E-3</v>
      </c>
      <c r="J49" s="154"/>
      <c r="K49" s="154"/>
      <c r="L49" s="154"/>
      <c r="M49" s="154"/>
      <c r="N49" s="34"/>
    </row>
    <row r="50" spans="1:19" ht="20.25" customHeight="1" x14ac:dyDescent="0.3">
      <c r="B50" s="17" t="s">
        <v>31</v>
      </c>
      <c r="D50" s="36" t="str">
        <f>Produktinformation!G87</f>
        <v xml:space="preserve"> </v>
      </c>
      <c r="E50" s="37"/>
      <c r="F50" s="37"/>
      <c r="G50" s="38"/>
      <c r="H50" s="28"/>
      <c r="I50" s="108">
        <f>Produktinformation!H87</f>
        <v>5.0000000000000001E-3</v>
      </c>
      <c r="J50" s="133"/>
      <c r="K50" s="133"/>
      <c r="L50" s="133"/>
      <c r="M50" s="155"/>
      <c r="N50" s="34"/>
    </row>
    <row r="51" spans="1:19" ht="20.25" customHeight="1" x14ac:dyDescent="0.3">
      <c r="B51" s="17" t="s">
        <v>83</v>
      </c>
      <c r="D51" s="36" t="str">
        <f>Produktinformation!G88</f>
        <v xml:space="preserve"> </v>
      </c>
      <c r="E51" s="37"/>
      <c r="F51" s="37"/>
      <c r="G51" s="38"/>
      <c r="H51" s="28"/>
      <c r="I51" s="108">
        <f>Produktinformation!H88</f>
        <v>6.0000000000000001E-3</v>
      </c>
      <c r="J51" s="133"/>
      <c r="K51" s="133"/>
      <c r="L51" s="133"/>
      <c r="M51" s="155"/>
      <c r="N51" s="28"/>
    </row>
    <row r="53" spans="1:19" x14ac:dyDescent="0.3">
      <c r="B53" s="134" t="s">
        <v>61</v>
      </c>
      <c r="C53" s="146"/>
      <c r="D53" s="146"/>
      <c r="E53" s="146"/>
      <c r="F53" s="146"/>
      <c r="G53" s="146"/>
      <c r="H53" s="146"/>
    </row>
    <row r="54" spans="1:19" x14ac:dyDescent="0.3">
      <c r="A54" s="16"/>
      <c r="B54" s="146"/>
      <c r="C54" s="146"/>
      <c r="D54" s="146"/>
      <c r="E54" s="146"/>
      <c r="F54" s="146"/>
      <c r="G54" s="146"/>
      <c r="H54" s="146"/>
      <c r="I54" s="27">
        <v>1</v>
      </c>
    </row>
    <row r="55" spans="1:19" x14ac:dyDescent="0.3">
      <c r="A55" s="29"/>
      <c r="B55" s="134" t="s">
        <v>62</v>
      </c>
      <c r="C55" s="135"/>
      <c r="D55" s="135"/>
      <c r="E55" s="135"/>
      <c r="F55" s="135"/>
      <c r="G55" s="135"/>
    </row>
    <row r="56" spans="1:19" x14ac:dyDescent="0.3">
      <c r="A56" s="29"/>
      <c r="B56" s="29"/>
      <c r="C56" s="29"/>
      <c r="D56" s="29"/>
    </row>
    <row r="58" spans="1:19" x14ac:dyDescent="0.3">
      <c r="B58" s="48" t="s">
        <v>56</v>
      </c>
      <c r="I58" s="48" t="s">
        <v>57</v>
      </c>
    </row>
    <row r="62" spans="1:19" ht="15" thickBot="1" x14ac:dyDescent="0.35">
      <c r="B62" s="43"/>
      <c r="C62" s="43"/>
      <c r="D62" s="43"/>
      <c r="E62" s="43"/>
      <c r="I62" s="43"/>
      <c r="J62" s="43"/>
      <c r="K62" s="43"/>
      <c r="L62" s="43"/>
      <c r="M62" s="43"/>
      <c r="N62" s="43"/>
      <c r="O62" s="43"/>
      <c r="P62" s="43"/>
      <c r="Q62" s="43"/>
      <c r="R62" s="43"/>
      <c r="S62" s="43"/>
    </row>
    <row r="65" spans="2:9" x14ac:dyDescent="0.3">
      <c r="B65" s="17" t="s">
        <v>42</v>
      </c>
      <c r="I65" s="17" t="s">
        <v>42</v>
      </c>
    </row>
  </sheetData>
  <sheetProtection algorithmName="SHA-512" hashValue="Z11cjY7YC1H8/9HoMD4rgvNhP1w6eao2wvmn2IUpUoB13sqj763c4LLnZrofBwE6g06dGK8JdhBSzqWgTFCYCQ==" saltValue="Gfywb5nNDtSDuXoYIm1FwQ==" spinCount="100000" sheet="1" objects="1" scenarios="1"/>
  <protectedRanges>
    <protectedRange sqref="C7:H17 R3:U4 J14 C19 G24 C27:C29 C33:C39 E33:E36 I54" name="Område1"/>
  </protectedRanges>
  <mergeCells count="64">
    <mergeCell ref="K39:L39"/>
    <mergeCell ref="G37:I37"/>
    <mergeCell ref="I51:M51"/>
    <mergeCell ref="G1:W1"/>
    <mergeCell ref="B24:F24"/>
    <mergeCell ref="C7:H7"/>
    <mergeCell ref="C8:H8"/>
    <mergeCell ref="C9:H9"/>
    <mergeCell ref="C10:H10"/>
    <mergeCell ref="C11:H11"/>
    <mergeCell ref="R3:U3"/>
    <mergeCell ref="R4:U4"/>
    <mergeCell ref="F42:I42"/>
    <mergeCell ref="D42:E42"/>
    <mergeCell ref="C40:S40"/>
    <mergeCell ref="G39:I39"/>
    <mergeCell ref="G34:I34"/>
    <mergeCell ref="G35:I35"/>
    <mergeCell ref="I46:M46"/>
    <mergeCell ref="B55:G55"/>
    <mergeCell ref="C12:H12"/>
    <mergeCell ref="C13:H13"/>
    <mergeCell ref="C14:H14"/>
    <mergeCell ref="C15:H17"/>
    <mergeCell ref="C19:S21"/>
    <mergeCell ref="B53:H54"/>
    <mergeCell ref="I47:M47"/>
    <mergeCell ref="I48:M48"/>
    <mergeCell ref="I49:M49"/>
    <mergeCell ref="I50:M50"/>
    <mergeCell ref="K35:L35"/>
    <mergeCell ref="P46:V46"/>
    <mergeCell ref="K36:L36"/>
    <mergeCell ref="K34:L34"/>
    <mergeCell ref="J14:U17"/>
    <mergeCell ref="T37:U37"/>
    <mergeCell ref="T38:U38"/>
    <mergeCell ref="P7:U7"/>
    <mergeCell ref="P8:U8"/>
    <mergeCell ref="P10:U10"/>
    <mergeCell ref="K32:L32"/>
    <mergeCell ref="K33:L33"/>
    <mergeCell ref="G24:R24"/>
    <mergeCell ref="G32:I32"/>
    <mergeCell ref="T33:U33"/>
    <mergeCell ref="G33:I33"/>
    <mergeCell ref="P9:U9"/>
    <mergeCell ref="P11:U11"/>
    <mergeCell ref="T39:U39"/>
    <mergeCell ref="G36:I36"/>
    <mergeCell ref="N32:P32"/>
    <mergeCell ref="N33:P33"/>
    <mergeCell ref="T34:U34"/>
    <mergeCell ref="T35:U35"/>
    <mergeCell ref="T36:U36"/>
    <mergeCell ref="N39:P39"/>
    <mergeCell ref="N34:P34"/>
    <mergeCell ref="N35:P35"/>
    <mergeCell ref="N36:P36"/>
    <mergeCell ref="N37:P37"/>
    <mergeCell ref="N38:P38"/>
    <mergeCell ref="G38:I38"/>
    <mergeCell ref="K37:L37"/>
    <mergeCell ref="K38:L38"/>
  </mergeCells>
  <conditionalFormatting sqref="C34">
    <cfRule type="notContainsBlanks" dxfId="193" priority="181">
      <formula>LEN(TRIM(C34))&gt;0</formula>
    </cfRule>
  </conditionalFormatting>
  <conditionalFormatting sqref="C38">
    <cfRule type="notContainsBlanks" dxfId="192" priority="182">
      <formula>LEN(TRIM(C38))&gt;0</formula>
    </cfRule>
  </conditionalFormatting>
  <conditionalFormatting sqref="E38">
    <cfRule type="notContainsBlanks" dxfId="191" priority="5">
      <formula>LEN(TRIM(E38))&gt;0</formula>
    </cfRule>
    <cfRule type="containsText" dxfId="190" priority="53" operator="containsText" text="Nej">
      <formula>NOT(ISERROR(SEARCH("Nej",E38)))</formula>
    </cfRule>
    <cfRule type="containsText" dxfId="189" priority="54" operator="containsText" text="Ja">
      <formula>NOT(ISERROR(SEARCH("Ja",E38)))</formula>
    </cfRule>
  </conditionalFormatting>
  <conditionalFormatting sqref="C39:C40">
    <cfRule type="notContainsBlanks" dxfId="188" priority="183">
      <formula>LEN(TRIM(C39))&gt;0</formula>
    </cfRule>
  </conditionalFormatting>
  <conditionalFormatting sqref="E39">
    <cfRule type="notContainsBlanks" dxfId="187" priority="193">
      <formula>LEN(TRIM(E39))&gt;0</formula>
    </cfRule>
  </conditionalFormatting>
  <conditionalFormatting sqref="T12:W12 W7:W11">
    <cfRule type="expression" dxfId="186" priority="41">
      <formula>IF(T12="Kan ej leverera","Sant","Falskt")</formula>
    </cfRule>
  </conditionalFormatting>
  <conditionalFormatting sqref="W8">
    <cfRule type="expression" dxfId="185" priority="39">
      <formula>IF(W12="Kan ej leverera","Sant","Falskt")</formula>
    </cfRule>
    <cfRule type="expression" priority="40">
      <formula>IF(W12="Kan ej leverera","Sant","Falskt")</formula>
    </cfRule>
  </conditionalFormatting>
  <conditionalFormatting sqref="W9">
    <cfRule type="expression" dxfId="184" priority="38">
      <formula>IF(W12="Kan ej leverera","Sant","Falskt")</formula>
    </cfRule>
  </conditionalFormatting>
  <conditionalFormatting sqref="W10">
    <cfRule type="expression" dxfId="183" priority="37">
      <formula>IF(W12="Kan ej leverera","Sant","Falskt")</formula>
    </cfRule>
  </conditionalFormatting>
  <conditionalFormatting sqref="W11">
    <cfRule type="expression" dxfId="182" priority="36">
      <formula>IF(W12="Kan ej leverera","Sant","Falskt")</formula>
    </cfRule>
  </conditionalFormatting>
  <conditionalFormatting sqref="T12:W12">
    <cfRule type="expression" dxfId="181" priority="35">
      <formula>IF(T12="Kan ej leverera","Sant","Falskt")</formula>
    </cfRule>
  </conditionalFormatting>
  <conditionalFormatting sqref="P7:P11">
    <cfRule type="expression" dxfId="180" priority="160">
      <formula>IF(T12="Kan ej leverera","Sant","Falskt")</formula>
    </cfRule>
  </conditionalFormatting>
  <conditionalFormatting sqref="P8">
    <cfRule type="expression" dxfId="179" priority="165">
      <formula>IF(T12="Kan ej leverera","Sant","Falskt")</formula>
    </cfRule>
    <cfRule type="expression" priority="166">
      <formula>IF(T12="Kan ej leverera","Sant","Falskt")</formula>
    </cfRule>
  </conditionalFormatting>
  <conditionalFormatting sqref="P9">
    <cfRule type="expression" dxfId="178" priority="170">
      <formula>IF(T12="Kan ej leverera","Sant","Falskt")</formula>
    </cfRule>
  </conditionalFormatting>
  <conditionalFormatting sqref="P10">
    <cfRule type="expression" dxfId="177" priority="174">
      <formula>IF(T12="Kan ej leverera","Sant","Falskt")</formula>
    </cfRule>
  </conditionalFormatting>
  <conditionalFormatting sqref="P11">
    <cfRule type="expression" dxfId="176" priority="178">
      <formula>IF(T12="Kan ej leverera","Sant","Falskt")</formula>
    </cfRule>
  </conditionalFormatting>
  <conditionalFormatting sqref="C33">
    <cfRule type="notContainsBlanks" dxfId="175" priority="192">
      <formula>LEN(TRIM(C33))&gt;0</formula>
    </cfRule>
  </conditionalFormatting>
  <conditionalFormatting sqref="C35">
    <cfRule type="notContainsBlanks" dxfId="174" priority="31">
      <formula>LEN(TRIM(C35))&gt;0</formula>
    </cfRule>
  </conditionalFormatting>
  <conditionalFormatting sqref="C36">
    <cfRule type="notContainsBlanks" dxfId="173" priority="30">
      <formula>LEN(TRIM(C36))&gt;0</formula>
    </cfRule>
  </conditionalFormatting>
  <conditionalFormatting sqref="C37">
    <cfRule type="notContainsBlanks" dxfId="172" priority="29">
      <formula>LEN(TRIM(C37))&gt;0</formula>
    </cfRule>
  </conditionalFormatting>
  <conditionalFormatting sqref="C7">
    <cfRule type="containsBlanks" dxfId="171" priority="185">
      <formula>LEN(TRIM(C7))=0</formula>
    </cfRule>
  </conditionalFormatting>
  <conditionalFormatting sqref="C8">
    <cfRule type="containsBlanks" dxfId="170" priority="186">
      <formula>LEN(TRIM(C8))=0</formula>
    </cfRule>
  </conditionalFormatting>
  <conditionalFormatting sqref="C9:H9">
    <cfRule type="containsBlanks" dxfId="169" priority="187">
      <formula>LEN(TRIM(C9))=0</formula>
    </cfRule>
  </conditionalFormatting>
  <conditionalFormatting sqref="C10:H10">
    <cfRule type="containsBlanks" dxfId="168" priority="25">
      <formula>LEN(TRIM(C10))=0</formula>
    </cfRule>
  </conditionalFormatting>
  <conditionalFormatting sqref="C11:H11">
    <cfRule type="containsBlanks" dxfId="167" priority="24">
      <formula>LEN(TRIM(C11))=0</formula>
    </cfRule>
  </conditionalFormatting>
  <conditionalFormatting sqref="C12:H12">
    <cfRule type="containsBlanks" dxfId="166" priority="23">
      <formula>LEN(TRIM(C12))=0</formula>
    </cfRule>
  </conditionalFormatting>
  <conditionalFormatting sqref="C13:H13">
    <cfRule type="containsBlanks" dxfId="165" priority="22">
      <formula>LEN(TRIM(C13))=0</formula>
    </cfRule>
  </conditionalFormatting>
  <conditionalFormatting sqref="C14:H14">
    <cfRule type="containsBlanks" dxfId="164" priority="21">
      <formula>LEN(TRIM(C14))=0</formula>
    </cfRule>
  </conditionalFormatting>
  <conditionalFormatting sqref="C15:H15">
    <cfRule type="containsBlanks" dxfId="163" priority="20">
      <formula>LEN(TRIM(C15))=0</formula>
    </cfRule>
  </conditionalFormatting>
  <conditionalFormatting sqref="R3">
    <cfRule type="containsBlanks" dxfId="162" priority="19">
      <formula>LEN(TRIM(R3))=0</formula>
    </cfRule>
  </conditionalFormatting>
  <conditionalFormatting sqref="R4">
    <cfRule type="containsBlanks" dxfId="161" priority="188">
      <formula>LEN(TRIM(R4))=0</formula>
    </cfRule>
  </conditionalFormatting>
  <conditionalFormatting sqref="G24">
    <cfRule type="containsBlanks" dxfId="160" priority="189">
      <formula>LEN(TRIM(G24))=0</formula>
    </cfRule>
  </conditionalFormatting>
  <conditionalFormatting sqref="B24:F24">
    <cfRule type="containsText" dxfId="159" priority="14" operator="containsText" text="Inte aktuellt">
      <formula>NOT(ISERROR(SEARCH("Inte aktuellt",B24)))</formula>
    </cfRule>
  </conditionalFormatting>
  <conditionalFormatting sqref="C27:C29">
    <cfRule type="containsBlanks" dxfId="158" priority="13">
      <formula>LEN(TRIM(C27))=0</formula>
    </cfRule>
  </conditionalFormatting>
  <conditionalFormatting sqref="E33:E36">
    <cfRule type="notContainsBlanks" dxfId="157" priority="10">
      <formula>LEN(TRIM(E33))&gt;0</formula>
    </cfRule>
  </conditionalFormatting>
  <conditionalFormatting sqref="E37">
    <cfRule type="notContainsBlanks" dxfId="156" priority="6">
      <formula>LEN(TRIM(E37))&gt;0</formula>
    </cfRule>
  </conditionalFormatting>
  <conditionalFormatting sqref="J14:U17">
    <cfRule type="containsBlanks" dxfId="155" priority="195">
      <formula>LEN(TRIM(J14))=0</formula>
    </cfRule>
  </conditionalFormatting>
  <conditionalFormatting sqref="C19:S21">
    <cfRule type="containsBlanks" dxfId="154" priority="3">
      <formula>LEN(TRIM(C19))=0</formula>
    </cfRule>
  </conditionalFormatting>
  <conditionalFormatting sqref="F42:I42">
    <cfRule type="cellIs" dxfId="153" priority="2" operator="greaterThan">
      <formula>300000</formula>
    </cfRule>
  </conditionalFormatting>
  <conditionalFormatting sqref="I46:M51">
    <cfRule type="cellIs" dxfId="152" priority="1" operator="greaterThan">
      <formula>300000</formula>
    </cfRule>
  </conditionalFormatting>
  <dataValidations xWindow="481" yWindow="410" count="5">
    <dataValidation type="whole" operator="greaterThanOrEqual" allowBlank="1" showInputMessage="1" showErrorMessage="1" error="Ange antal " sqref="C33:C40" xr:uid="{00000000-0002-0000-0000-000000000000}">
      <formula1>0</formula1>
    </dataValidation>
    <dataValidation type="decimal" allowBlank="1" showInputMessage="1" showErrorMessage="1" error="Ni har överskridit 500 000 kronor se ramavtalets vilkor" sqref="F42" xr:uid="{00000000-0002-0000-0000-000003000000}">
      <formula1>0</formula1>
      <formula2>500000</formula2>
    </dataValidation>
    <dataValidation type="list" allowBlank="1" showInputMessage="1" showErrorMessage="1" sqref="I54" xr:uid="{00000000-0002-0000-0000-000004000000}">
      <formula1>"1,2,3,4,5,6"</formula1>
    </dataValidation>
    <dataValidation type="list" allowBlank="1" showInputMessage="1" showErrorMessage="1" promptTitle="Välj OS" prompt=" Ange krav på kompatibilitet med operativsystem" sqref="C27:C29" xr:uid="{00000000-0002-0000-0000-000005000000}">
      <formula1>"Ja,Nej"</formula1>
    </dataValidation>
    <dataValidation type="list" allowBlank="1" showInputMessage="1" showErrorMessage="1" promptTitle="Välj servicenivån" prompt=" " sqref="E34:E36" xr:uid="{41FFC700-3368-49FD-8BA9-768BC2F1CB55}">
      <formula1>"Ingen servicenivå,Servicenivå inklusive toner,Servicenivå exklusive toner"</formula1>
    </dataValidation>
  </dataValidations>
  <pageMargins left="0.70866141732283472" right="0.70866141732283472" top="0.74803149606299213" bottom="0.74803149606299213" header="0.31496062992125984" footer="0.31496062992125984"/>
  <pageSetup paperSize="9" scale="70" orientation="portrait" r:id="rId1"/>
  <legacyDrawing r:id="rId2"/>
  <extLst>
    <ext xmlns:x14="http://schemas.microsoft.com/office/spreadsheetml/2009/9/main" uri="{CCE6A557-97BC-4b89-ADB6-D9C93CAAB3DF}">
      <x14:dataValidations xmlns:xm="http://schemas.microsoft.com/office/excel/2006/main" xWindow="481" yWindow="410" count="3">
        <x14:dataValidation type="list" allowBlank="1" showInputMessage="1" showErrorMessage="1" promptTitle="Välj utskriftshanteringsverktyg" prompt=" " xr:uid="{00000000-0002-0000-0000-000006000000}">
          <x14:formula1>
            <xm:f>Produktinformation!$D$22:$D$54</xm:f>
          </x14:formula1>
          <xm:sqref>J25:L25</xm:sqref>
        </x14:dataValidation>
        <x14:dataValidation type="list" allowBlank="1" showInputMessage="1" showErrorMessage="1" promptTitle="Välj utskriftshanteringsverktyg" prompt="Ange om nödvändigt krav på kompatibilitet med lösning för säker utskrift" xr:uid="{00000000-0002-0000-0000-000007000000}">
          <x14:formula1>
            <xm:f>Produktinformation!$D$22:$D$54</xm:f>
          </x14:formula1>
          <xm:sqref>G24:R24</xm:sqref>
        </x14:dataValidation>
        <x14:dataValidation type="list" allowBlank="1" showInputMessage="1" showErrorMessage="1" promptTitle="Välj servicenivån" prompt=" " xr:uid="{9DB51D8E-15D4-4F4F-97CF-099656DFDAC3}">
          <x14:formula1>
            <xm:f>Produktinformation!$D$14:$D$16</xm:f>
          </x14:formula1>
          <xm:sqref>E33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AC4D8-778F-4EAC-AA17-E69CB1399981}">
  <dimension ref="A1:M18"/>
  <sheetViews>
    <sheetView zoomScaleNormal="100" workbookViewId="0"/>
  </sheetViews>
  <sheetFormatPr defaultRowHeight="14.4" x14ac:dyDescent="0.3"/>
  <cols>
    <col min="2" max="2" width="22.6640625" customWidth="1"/>
    <col min="7" max="7" width="24.33203125" customWidth="1"/>
    <col min="8" max="8" width="29.44140625" hidden="1" customWidth="1"/>
    <col min="9" max="9" width="16.44140625" hidden="1" customWidth="1"/>
    <col min="10" max="10" width="8.88671875" customWidth="1"/>
    <col min="11" max="11" width="30.6640625" customWidth="1"/>
    <col min="12" max="12" width="12.6640625" customWidth="1"/>
    <col min="13" max="14" width="8.88671875" customWidth="1"/>
  </cols>
  <sheetData>
    <row r="1" spans="1:13" ht="15.6" x14ac:dyDescent="0.3">
      <c r="B1" s="79"/>
      <c r="C1" s="80"/>
      <c r="D1" s="80"/>
      <c r="E1" s="80"/>
      <c r="F1" s="80"/>
      <c r="G1" s="80"/>
      <c r="H1" s="80" t="s">
        <v>183</v>
      </c>
      <c r="I1" s="80" t="s">
        <v>183</v>
      </c>
      <c r="J1" s="80"/>
      <c r="K1" s="80"/>
      <c r="L1" s="80"/>
      <c r="M1" s="80"/>
    </row>
    <row r="2" spans="1:13" ht="128.4" customHeight="1" x14ac:dyDescent="0.3">
      <c r="B2" s="167" t="s">
        <v>186</v>
      </c>
      <c r="C2" s="168"/>
      <c r="D2" s="168"/>
      <c r="E2" s="168"/>
      <c r="F2" s="168"/>
      <c r="G2" s="168"/>
      <c r="H2" s="168"/>
      <c r="I2" s="168"/>
    </row>
    <row r="3" spans="1:13" ht="74.400000000000006" customHeight="1" x14ac:dyDescent="0.3">
      <c r="B3" s="167" t="s">
        <v>185</v>
      </c>
      <c r="C3" s="168"/>
      <c r="D3" s="168"/>
      <c r="E3" s="168"/>
      <c r="F3" s="168"/>
      <c r="G3" s="168"/>
      <c r="H3" s="168"/>
      <c r="I3" s="168"/>
    </row>
    <row r="4" spans="1:13" ht="91.95" customHeight="1" x14ac:dyDescent="0.3">
      <c r="B4" s="167" t="s">
        <v>187</v>
      </c>
      <c r="C4" s="168"/>
      <c r="D4" s="168"/>
      <c r="E4" s="168"/>
      <c r="F4" s="168"/>
      <c r="G4" s="168"/>
      <c r="H4" s="168"/>
      <c r="I4" s="168"/>
    </row>
    <row r="6" spans="1:13" ht="34.950000000000003" customHeight="1" x14ac:dyDescent="0.3">
      <c r="C6" s="172" t="s">
        <v>178</v>
      </c>
      <c r="D6" s="117"/>
      <c r="E6" s="117"/>
      <c r="F6" s="102"/>
      <c r="G6" s="89"/>
      <c r="K6" s="90" t="s">
        <v>198</v>
      </c>
    </row>
    <row r="7" spans="1:13" ht="72" x14ac:dyDescent="0.3">
      <c r="A7" s="85" t="s">
        <v>188</v>
      </c>
      <c r="B7" s="73"/>
      <c r="C7" s="88" t="s">
        <v>172</v>
      </c>
      <c r="D7" s="88" t="s">
        <v>173</v>
      </c>
      <c r="E7" s="88" t="s">
        <v>174</v>
      </c>
      <c r="F7" s="88" t="s">
        <v>175</v>
      </c>
      <c r="G7" s="81" t="s">
        <v>176</v>
      </c>
      <c r="H7" s="74" t="s">
        <v>177</v>
      </c>
      <c r="I7" s="74" t="s">
        <v>179</v>
      </c>
      <c r="K7" s="74" t="s">
        <v>189</v>
      </c>
      <c r="L7" s="87" t="s">
        <v>195</v>
      </c>
    </row>
    <row r="8" spans="1:13" x14ac:dyDescent="0.3">
      <c r="A8" s="85">
        <f>'Avropsförfrågan med kontrakt'!C33</f>
        <v>0</v>
      </c>
      <c r="B8" s="75" t="str">
        <f>'Avropsförfrågan med kontrakt'!B33</f>
        <v>MFP A3 Avancerad</v>
      </c>
      <c r="C8" s="76"/>
      <c r="D8" s="76"/>
      <c r="E8" s="76"/>
      <c r="F8" s="76"/>
      <c r="G8" s="77">
        <f>C8*2+D8*2*5+E8+F8*5</f>
        <v>0</v>
      </c>
      <c r="H8" s="77">
        <f>IF(G8&gt;10000,(G8-10000),0)</f>
        <v>0</v>
      </c>
      <c r="I8" s="77">
        <f>H8*'Avropsförfrågan med kontrakt'!R33*A8</f>
        <v>0</v>
      </c>
      <c r="K8" s="73" t="s">
        <v>190</v>
      </c>
      <c r="L8" s="86">
        <v>0.05</v>
      </c>
    </row>
    <row r="9" spans="1:13" x14ac:dyDescent="0.3">
      <c r="A9" s="85">
        <f>'Avropsförfrågan med kontrakt'!C34</f>
        <v>0</v>
      </c>
      <c r="B9" s="75" t="str">
        <f>'Avropsförfrågan med kontrakt'!B34</f>
        <v>MFP A3 Arkivbeständig</v>
      </c>
      <c r="C9" s="76"/>
      <c r="D9" s="76"/>
      <c r="E9" s="76"/>
      <c r="F9" s="76"/>
      <c r="G9" s="77">
        <f>C9*2+D9*2*5+E9+F9*5</f>
        <v>0</v>
      </c>
      <c r="H9" s="77">
        <f t="shared" ref="H9:H11" si="0">IF(G9&gt;10000,(G9-10000),0)</f>
        <v>0</v>
      </c>
      <c r="I9" s="77">
        <f>H9*'Avropsförfrågan med kontrakt'!R34*A9</f>
        <v>0</v>
      </c>
      <c r="K9" s="73" t="s">
        <v>191</v>
      </c>
      <c r="L9" s="86">
        <v>0.2</v>
      </c>
    </row>
    <row r="10" spans="1:13" x14ac:dyDescent="0.3">
      <c r="A10" s="85">
        <f>'Avropsförfrågan med kontrakt'!C35</f>
        <v>0</v>
      </c>
      <c r="B10" s="75" t="str">
        <f>'Avropsförfrågan med kontrakt'!B35</f>
        <v>MFP A4 Standard</v>
      </c>
      <c r="C10" s="91"/>
      <c r="D10" s="91"/>
      <c r="E10" s="76"/>
      <c r="F10" s="76"/>
      <c r="G10" s="77">
        <f>C10*2+D10*2*5+E10+F10*5</f>
        <v>0</v>
      </c>
      <c r="H10" s="77">
        <f t="shared" si="0"/>
        <v>0</v>
      </c>
      <c r="I10" s="77">
        <f>H10*'Avropsförfrågan med kontrakt'!R35*A10</f>
        <v>0</v>
      </c>
      <c r="K10" s="73" t="s">
        <v>192</v>
      </c>
      <c r="L10" s="86">
        <v>0.25</v>
      </c>
    </row>
    <row r="11" spans="1:13" ht="15" thickBot="1" x14ac:dyDescent="0.35">
      <c r="A11" s="85">
        <f>'Avropsförfrågan med kontrakt'!C36</f>
        <v>0</v>
      </c>
      <c r="B11" s="75" t="str">
        <f>'Avropsförfrågan med kontrakt'!B36</f>
        <v>MFP A4 Miljö</v>
      </c>
      <c r="C11" s="91"/>
      <c r="D11" s="91"/>
      <c r="E11" s="84"/>
      <c r="F11" s="76"/>
      <c r="G11" s="83">
        <f>C11*2+D11*2*5+E11+F11*5</f>
        <v>0</v>
      </c>
      <c r="H11" s="77">
        <f t="shared" si="0"/>
        <v>0</v>
      </c>
      <c r="I11" s="77">
        <f>H11*'Avropsförfrågan med kontrakt'!R36*A11</f>
        <v>0</v>
      </c>
      <c r="K11" s="73" t="s">
        <v>193</v>
      </c>
      <c r="L11" s="86">
        <v>0.3</v>
      </c>
    </row>
    <row r="12" spans="1:13" ht="48" customHeight="1" thickBot="1" x14ac:dyDescent="0.35">
      <c r="E12" s="170" t="s">
        <v>197</v>
      </c>
      <c r="F12" s="171"/>
      <c r="G12" s="98">
        <f>IF(I12&gt;('Avropsförfrågan med kontrakt'!I46/10),('Avropsförfrågan med kontrakt'!I46/10),SUM(I8:I11))</f>
        <v>0</v>
      </c>
      <c r="H12" s="82" t="s">
        <v>180</v>
      </c>
      <c r="I12" s="78">
        <f>SUM(I8:I11)</f>
        <v>0</v>
      </c>
      <c r="K12" s="73" t="s">
        <v>194</v>
      </c>
      <c r="L12" s="86">
        <v>0.4</v>
      </c>
    </row>
    <row r="13" spans="1:13" x14ac:dyDescent="0.3">
      <c r="H13" s="74" t="s">
        <v>181</v>
      </c>
      <c r="I13" s="78">
        <f>IF(I12&gt;('Avropsförfrågan med kontrakt'!I46/10),('Avropsförfrågan med kontrakt'!I46/10),I12)</f>
        <v>0</v>
      </c>
    </row>
    <row r="15" spans="1:13" x14ac:dyDescent="0.3">
      <c r="B15" s="169" t="s">
        <v>196</v>
      </c>
      <c r="C15" s="169"/>
      <c r="D15" s="169"/>
      <c r="E15" s="169"/>
      <c r="F15" s="169"/>
      <c r="G15" s="169"/>
    </row>
    <row r="16" spans="1:13" ht="132" customHeight="1" x14ac:dyDescent="0.3">
      <c r="B16" s="146" t="s">
        <v>182</v>
      </c>
      <c r="C16" s="146"/>
      <c r="D16" s="146"/>
      <c r="E16" s="146"/>
      <c r="F16" s="146"/>
      <c r="G16" s="146"/>
      <c r="H16" s="146"/>
    </row>
    <row r="17" spans="3:8" x14ac:dyDescent="0.3">
      <c r="C17" s="146"/>
      <c r="D17" s="146"/>
      <c r="E17" s="146"/>
      <c r="F17" s="146"/>
      <c r="G17" s="146"/>
      <c r="H17" s="146"/>
    </row>
    <row r="18" spans="3:8" x14ac:dyDescent="0.3">
      <c r="C18" s="146"/>
      <c r="D18" s="146"/>
      <c r="E18" s="146"/>
      <c r="F18" s="146"/>
      <c r="G18" s="146"/>
      <c r="H18" s="146"/>
    </row>
  </sheetData>
  <sheetProtection algorithmName="SHA-512" hashValue="a6QEiuXO6Lc7DHPZNdnZNV8Cp3nMTR5X2t9mrFveQSYZOWdYf2/UagW4icWnRbpQjgYdN5uN/EolfHfk1Ojw3w==" saltValue="dvyYS7JFNJi+eF0tVQVeFA==" spinCount="100000" sheet="1" objects="1" scenarios="1"/>
  <protectedRanges>
    <protectedRange sqref="E10:F11" name="Område2"/>
    <protectedRange sqref="C8:F9" name="Område1"/>
  </protectedRanges>
  <mergeCells count="9">
    <mergeCell ref="C17:H17"/>
    <mergeCell ref="C18:H18"/>
    <mergeCell ref="B2:I2"/>
    <mergeCell ref="B3:I3"/>
    <mergeCell ref="B4:I4"/>
    <mergeCell ref="B15:G15"/>
    <mergeCell ref="B16:H16"/>
    <mergeCell ref="E12:F12"/>
    <mergeCell ref="C6:F6"/>
  </mergeCells>
  <conditionalFormatting sqref="I8:I11">
    <cfRule type="cellIs" dxfId="151" priority="7" operator="greaterThan">
      <formula>0</formula>
    </cfRule>
  </conditionalFormatting>
  <conditionalFormatting sqref="I12">
    <cfRule type="cellIs" dxfId="150" priority="6" operator="greaterThan">
      <formula>0</formula>
    </cfRule>
  </conditionalFormatting>
  <conditionalFormatting sqref="I13">
    <cfRule type="cellIs" dxfId="149" priority="5" operator="greaterThan">
      <formula>0</formula>
    </cfRule>
  </conditionalFormatting>
  <conditionalFormatting sqref="G8">
    <cfRule type="cellIs" dxfId="148" priority="3" operator="greaterThan">
      <formula>10000</formula>
    </cfRule>
  </conditionalFormatting>
  <conditionalFormatting sqref="G9:G11">
    <cfRule type="cellIs" dxfId="147" priority="2" operator="greaterThan">
      <formula>10000</formula>
    </cfRule>
  </conditionalFormatting>
  <conditionalFormatting sqref="G12">
    <cfRule type="cellIs" dxfId="146" priority="1" operator="greaterThan">
      <formula>0</formula>
    </cfRule>
  </conditionalFormatting>
  <dataValidations count="1">
    <dataValidation type="whole" operator="greaterThan" allowBlank="1" showInputMessage="1" showErrorMessage="1" sqref="C8:F11" xr:uid="{A033D968-9908-42C4-8FC5-1510D9E23ACD}">
      <formula1>0</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C1:AV93"/>
  <sheetViews>
    <sheetView zoomScale="85" zoomScaleNormal="85" workbookViewId="0">
      <pane xSplit="5" topLeftCell="F1" activePane="topRight" state="frozen"/>
      <selection pane="topRight"/>
    </sheetView>
  </sheetViews>
  <sheetFormatPr defaultRowHeight="14.4" x14ac:dyDescent="0.3"/>
  <cols>
    <col min="4" max="4" width="23.44140625" style="10" customWidth="1"/>
    <col min="5" max="5" width="12.6640625" style="2" customWidth="1"/>
    <col min="6" max="6" width="3" style="2" customWidth="1"/>
    <col min="7" max="7" width="19.44140625" style="2" customWidth="1"/>
    <col min="8" max="8" width="24.77734375" style="2" customWidth="1"/>
    <col min="9" max="12" width="19.44140625" style="2" customWidth="1"/>
    <col min="13" max="14" width="12.44140625" style="2" customWidth="1"/>
    <col min="15" max="18" width="12.44140625" customWidth="1"/>
    <col min="19" max="24" width="12" customWidth="1"/>
    <col min="25" max="30" width="11.5546875" customWidth="1"/>
    <col min="31" max="35" width="11.44140625" customWidth="1"/>
    <col min="36" max="36" width="12.6640625" customWidth="1"/>
    <col min="37" max="41" width="11.44140625" customWidth="1"/>
    <col min="42" max="42" width="13" customWidth="1"/>
    <col min="43" max="47" width="11.44140625" customWidth="1"/>
    <col min="48" max="48" width="10.5546875" customWidth="1"/>
  </cols>
  <sheetData>
    <row r="1" spans="3:48" x14ac:dyDescent="0.3">
      <c r="D1" s="64" t="s">
        <v>17</v>
      </c>
      <c r="G1" s="5" t="s">
        <v>39</v>
      </c>
      <c r="H1" s="5" t="s">
        <v>64</v>
      </c>
      <c r="I1" s="5" t="s">
        <v>37</v>
      </c>
      <c r="J1" s="5" t="s">
        <v>67</v>
      </c>
      <c r="K1" s="5" t="s">
        <v>38</v>
      </c>
      <c r="L1" s="5" t="s">
        <v>63</v>
      </c>
      <c r="M1" s="2" t="str">
        <f t="shared" ref="M1:AV1" si="0">G1</f>
        <v>Atea Sverige AB</v>
      </c>
      <c r="N1" s="2" t="str">
        <f t="shared" si="0"/>
        <v>Canon Svenska Aktiebolag</v>
      </c>
      <c r="O1" s="2" t="str">
        <f t="shared" si="0"/>
        <v>Office Sverige AB</v>
      </c>
      <c r="P1" s="2" t="str">
        <f t="shared" si="0"/>
        <v>Perfect Print Sverige AB</v>
      </c>
      <c r="Q1" s="2" t="str">
        <f t="shared" si="0"/>
        <v>Ricoh Sverige AB</v>
      </c>
      <c r="R1" s="2" t="str">
        <f t="shared" si="0"/>
        <v>Toshiba TEC Nordic AB</v>
      </c>
      <c r="S1" s="2" t="str">
        <f t="shared" si="0"/>
        <v>Atea Sverige AB</v>
      </c>
      <c r="T1" s="2" t="str">
        <f t="shared" si="0"/>
        <v>Canon Svenska Aktiebolag</v>
      </c>
      <c r="U1" s="2" t="str">
        <f t="shared" si="0"/>
        <v>Office Sverige AB</v>
      </c>
      <c r="V1" s="2" t="str">
        <f t="shared" si="0"/>
        <v>Perfect Print Sverige AB</v>
      </c>
      <c r="W1" s="2" t="str">
        <f t="shared" si="0"/>
        <v>Ricoh Sverige AB</v>
      </c>
      <c r="X1" s="2" t="str">
        <f t="shared" si="0"/>
        <v>Toshiba TEC Nordic AB</v>
      </c>
      <c r="Y1" s="2" t="str">
        <f t="shared" si="0"/>
        <v>Atea Sverige AB</v>
      </c>
      <c r="Z1" s="2" t="str">
        <f t="shared" si="0"/>
        <v>Canon Svenska Aktiebolag</v>
      </c>
      <c r="AA1" s="2" t="str">
        <f t="shared" si="0"/>
        <v>Office Sverige AB</v>
      </c>
      <c r="AB1" s="2" t="str">
        <f t="shared" si="0"/>
        <v>Perfect Print Sverige AB</v>
      </c>
      <c r="AC1" s="2" t="str">
        <f t="shared" si="0"/>
        <v>Ricoh Sverige AB</v>
      </c>
      <c r="AD1" s="2" t="str">
        <f t="shared" si="0"/>
        <v>Toshiba TEC Nordic AB</v>
      </c>
      <c r="AE1" s="2" t="str">
        <f t="shared" si="0"/>
        <v>Atea Sverige AB</v>
      </c>
      <c r="AF1" s="2" t="str">
        <f t="shared" si="0"/>
        <v>Canon Svenska Aktiebolag</v>
      </c>
      <c r="AG1" s="2" t="str">
        <f t="shared" si="0"/>
        <v>Office Sverige AB</v>
      </c>
      <c r="AH1" s="2" t="str">
        <f t="shared" si="0"/>
        <v>Perfect Print Sverige AB</v>
      </c>
      <c r="AI1" s="2" t="str">
        <f t="shared" si="0"/>
        <v>Ricoh Sverige AB</v>
      </c>
      <c r="AJ1" s="2" t="str">
        <f t="shared" si="0"/>
        <v>Toshiba TEC Nordic AB</v>
      </c>
      <c r="AK1" s="2" t="str">
        <f t="shared" si="0"/>
        <v>Atea Sverige AB</v>
      </c>
      <c r="AL1" s="2" t="str">
        <f t="shared" si="0"/>
        <v>Canon Svenska Aktiebolag</v>
      </c>
      <c r="AM1" s="2" t="str">
        <f t="shared" si="0"/>
        <v>Office Sverige AB</v>
      </c>
      <c r="AN1" s="2" t="str">
        <f t="shared" si="0"/>
        <v>Perfect Print Sverige AB</v>
      </c>
      <c r="AO1" s="2" t="str">
        <f t="shared" si="0"/>
        <v>Ricoh Sverige AB</v>
      </c>
      <c r="AP1" s="2" t="str">
        <f t="shared" si="0"/>
        <v>Toshiba TEC Nordic AB</v>
      </c>
      <c r="AQ1" s="2" t="str">
        <f t="shared" si="0"/>
        <v>Atea Sverige AB</v>
      </c>
      <c r="AR1" s="2" t="str">
        <f t="shared" si="0"/>
        <v>Canon Svenska Aktiebolag</v>
      </c>
      <c r="AS1" s="2" t="str">
        <f t="shared" si="0"/>
        <v>Office Sverige AB</v>
      </c>
      <c r="AT1" s="2" t="str">
        <f t="shared" si="0"/>
        <v>Perfect Print Sverige AB</v>
      </c>
      <c r="AU1" s="2" t="str">
        <f t="shared" si="0"/>
        <v>Ricoh Sverige AB</v>
      </c>
      <c r="AV1" s="2" t="str">
        <f t="shared" si="0"/>
        <v>Toshiba TEC Nordic AB</v>
      </c>
    </row>
    <row r="2" spans="3:48" x14ac:dyDescent="0.3">
      <c r="D2" s="64" t="s">
        <v>19</v>
      </c>
      <c r="G2" s="5" t="s">
        <v>44</v>
      </c>
      <c r="H2" s="5" t="s">
        <v>65</v>
      </c>
      <c r="I2" s="5" t="s">
        <v>66</v>
      </c>
      <c r="J2" s="5" t="s">
        <v>68</v>
      </c>
      <c r="K2" s="5" t="s">
        <v>45</v>
      </c>
      <c r="L2" s="5" t="s">
        <v>46</v>
      </c>
      <c r="O2" s="2"/>
      <c r="P2" s="2"/>
      <c r="Q2" s="2"/>
      <c r="R2" s="2"/>
      <c r="S2" s="2"/>
      <c r="T2" s="2"/>
      <c r="U2" s="2"/>
      <c r="V2" s="2"/>
      <c r="W2" s="2"/>
      <c r="X2" s="2"/>
      <c r="Y2" s="2"/>
      <c r="Z2" s="2"/>
      <c r="AA2" s="2"/>
      <c r="AB2" s="2"/>
      <c r="AC2" s="2"/>
      <c r="AD2" s="2"/>
      <c r="AE2" s="2"/>
      <c r="AF2" s="2"/>
      <c r="AG2" s="2"/>
      <c r="AH2" s="2"/>
      <c r="AI2" s="2"/>
      <c r="AJ2" s="2"/>
      <c r="AK2" s="10"/>
      <c r="AL2" s="10"/>
      <c r="AM2" s="10"/>
      <c r="AN2" s="10"/>
      <c r="AO2" s="10"/>
      <c r="AP2" s="10"/>
      <c r="AQ2" s="2"/>
      <c r="AR2" s="2"/>
      <c r="AS2" s="2"/>
      <c r="AT2" s="2"/>
      <c r="AU2" s="2"/>
    </row>
    <row r="3" spans="3:48" x14ac:dyDescent="0.3">
      <c r="D3" s="64" t="s">
        <v>10</v>
      </c>
      <c r="G3" s="5" t="s">
        <v>146</v>
      </c>
      <c r="H3" s="5" t="s">
        <v>150</v>
      </c>
      <c r="I3" s="5" t="s">
        <v>156</v>
      </c>
      <c r="J3" s="5" t="s">
        <v>145</v>
      </c>
      <c r="K3" s="5" t="s">
        <v>160</v>
      </c>
      <c r="L3" s="5" t="s">
        <v>153</v>
      </c>
      <c r="O3" s="2"/>
      <c r="P3" s="2"/>
      <c r="Q3" s="2"/>
      <c r="R3" s="2"/>
      <c r="S3" s="2"/>
      <c r="T3" s="2"/>
      <c r="U3" s="2"/>
      <c r="V3" s="2"/>
      <c r="W3" s="2"/>
      <c r="X3" s="2"/>
      <c r="Y3" s="2"/>
      <c r="Z3" s="2"/>
      <c r="AA3" s="2"/>
      <c r="AB3" s="2"/>
      <c r="AC3" s="2"/>
      <c r="AD3" s="2"/>
      <c r="AE3" s="2"/>
      <c r="AF3" s="2"/>
      <c r="AG3" s="2"/>
      <c r="AH3" s="2"/>
      <c r="AI3" s="2"/>
      <c r="AJ3" s="2"/>
      <c r="AK3" s="10"/>
      <c r="AL3" s="10"/>
      <c r="AM3" s="10"/>
      <c r="AN3" s="10"/>
      <c r="AO3" s="10"/>
      <c r="AP3" s="10"/>
      <c r="AQ3" s="2"/>
      <c r="AR3" s="2"/>
      <c r="AS3" s="2"/>
      <c r="AT3" s="2"/>
      <c r="AU3" s="2"/>
    </row>
    <row r="4" spans="3:48" x14ac:dyDescent="0.3">
      <c r="D4" s="64" t="s">
        <v>11</v>
      </c>
      <c r="G4" s="61" t="s">
        <v>148</v>
      </c>
      <c r="H4" s="61" t="s">
        <v>152</v>
      </c>
      <c r="I4" s="61" t="s">
        <v>158</v>
      </c>
      <c r="J4" s="61" t="s">
        <v>149</v>
      </c>
      <c r="K4" s="61" t="s">
        <v>161</v>
      </c>
      <c r="L4" s="61" t="s">
        <v>155</v>
      </c>
      <c r="O4" s="2"/>
      <c r="P4" s="2"/>
      <c r="Q4" s="2"/>
      <c r="R4" s="2"/>
      <c r="S4" s="2"/>
      <c r="T4" s="2"/>
      <c r="U4" s="2"/>
      <c r="V4" s="2"/>
      <c r="W4" s="2"/>
      <c r="X4" s="2"/>
      <c r="Y4" s="2"/>
      <c r="Z4" s="2"/>
      <c r="AA4" s="2"/>
      <c r="AB4" s="2"/>
      <c r="AC4" s="2"/>
      <c r="AD4" s="2"/>
      <c r="AE4" s="2"/>
      <c r="AF4" s="2"/>
      <c r="AG4" s="2"/>
      <c r="AH4" s="2"/>
      <c r="AI4" s="2"/>
      <c r="AJ4" s="2"/>
      <c r="AK4" s="10"/>
      <c r="AL4" s="10"/>
      <c r="AM4" s="10"/>
      <c r="AN4" s="10"/>
      <c r="AO4" s="10"/>
      <c r="AP4" s="10"/>
      <c r="AQ4" s="2"/>
      <c r="AR4" s="2"/>
      <c r="AS4" s="2"/>
      <c r="AT4" s="2"/>
      <c r="AU4" s="2"/>
    </row>
    <row r="5" spans="3:48" x14ac:dyDescent="0.3">
      <c r="D5" s="64" t="s">
        <v>12</v>
      </c>
      <c r="G5" s="14" t="s">
        <v>147</v>
      </c>
      <c r="H5" s="14" t="s">
        <v>151</v>
      </c>
      <c r="I5" s="14" t="s">
        <v>157</v>
      </c>
      <c r="J5" s="14" t="s">
        <v>159</v>
      </c>
      <c r="K5" s="14" t="s">
        <v>168</v>
      </c>
      <c r="L5" s="14" t="s">
        <v>154</v>
      </c>
      <c r="O5" s="2"/>
      <c r="P5" s="2"/>
      <c r="Q5" s="2"/>
      <c r="R5" s="2"/>
      <c r="S5" s="2"/>
      <c r="T5" s="2"/>
      <c r="U5" s="2"/>
      <c r="V5" s="2"/>
      <c r="W5" s="2"/>
      <c r="X5" s="2"/>
      <c r="Y5" s="2"/>
      <c r="Z5" s="2"/>
      <c r="AA5" s="2"/>
      <c r="AB5" s="2"/>
      <c r="AC5" s="2"/>
      <c r="AD5" s="2"/>
      <c r="AE5" s="2"/>
      <c r="AF5" s="2"/>
      <c r="AG5" s="2"/>
      <c r="AH5" s="2"/>
      <c r="AI5" s="2"/>
      <c r="AJ5" s="2"/>
      <c r="AK5" s="10"/>
      <c r="AL5" s="10"/>
      <c r="AM5" s="10"/>
      <c r="AN5" s="10"/>
      <c r="AO5" s="10"/>
      <c r="AP5" s="10"/>
      <c r="AQ5" s="2"/>
      <c r="AR5" s="2"/>
      <c r="AS5" s="2"/>
      <c r="AT5" s="2"/>
      <c r="AU5" s="2"/>
    </row>
    <row r="6" spans="3:48" x14ac:dyDescent="0.3">
      <c r="G6" s="5"/>
      <c r="H6" s="5"/>
      <c r="I6" s="5"/>
      <c r="J6" s="5"/>
      <c r="K6" s="5"/>
      <c r="L6" s="5"/>
      <c r="O6" s="2"/>
      <c r="P6" s="2"/>
      <c r="Q6" s="2"/>
      <c r="R6" s="2"/>
      <c r="S6" s="2"/>
      <c r="T6" s="2"/>
      <c r="U6" s="2"/>
      <c r="V6" s="2"/>
      <c r="W6" s="2"/>
      <c r="X6" s="2"/>
      <c r="Y6" s="2"/>
      <c r="Z6" s="2"/>
      <c r="AA6" s="2"/>
      <c r="AB6" s="2"/>
      <c r="AC6" s="2"/>
      <c r="AD6" s="2"/>
      <c r="AE6" s="2"/>
      <c r="AF6" s="2"/>
      <c r="AG6" s="2"/>
      <c r="AH6" s="2"/>
      <c r="AI6" s="2"/>
      <c r="AJ6" s="2"/>
      <c r="AK6" s="10"/>
      <c r="AL6" s="10"/>
      <c r="AM6" s="10"/>
      <c r="AN6" s="10"/>
      <c r="AO6" s="10"/>
      <c r="AP6" s="10"/>
      <c r="AQ6" s="2"/>
      <c r="AR6" s="2"/>
      <c r="AS6" s="2"/>
      <c r="AT6" s="2"/>
      <c r="AU6" s="2"/>
    </row>
    <row r="7" spans="3:48" s="67" customFormat="1" ht="72" x14ac:dyDescent="0.3">
      <c r="D7" s="68" t="s">
        <v>35</v>
      </c>
      <c r="G7" s="69" t="s">
        <v>104</v>
      </c>
      <c r="H7" s="69" t="s">
        <v>111</v>
      </c>
      <c r="I7" s="69" t="s">
        <v>112</v>
      </c>
      <c r="J7" s="69" t="s">
        <v>94</v>
      </c>
      <c r="K7" s="69" t="s">
        <v>200</v>
      </c>
      <c r="L7" s="69" t="s">
        <v>99</v>
      </c>
      <c r="M7" s="69" t="s">
        <v>105</v>
      </c>
      <c r="N7" s="69" t="s">
        <v>84</v>
      </c>
      <c r="O7" s="69" t="s">
        <v>89</v>
      </c>
      <c r="P7" s="69" t="s">
        <v>94</v>
      </c>
      <c r="Q7" s="69" t="s">
        <v>201</v>
      </c>
      <c r="R7" s="69" t="s">
        <v>100</v>
      </c>
      <c r="S7" s="69" t="s">
        <v>106</v>
      </c>
      <c r="T7" s="69" t="s">
        <v>85</v>
      </c>
      <c r="U7" s="69" t="s">
        <v>90</v>
      </c>
      <c r="V7" s="69" t="s">
        <v>95</v>
      </c>
      <c r="W7" s="69" t="s">
        <v>162</v>
      </c>
      <c r="X7" s="69" t="s">
        <v>101</v>
      </c>
      <c r="Y7" s="69" t="s">
        <v>107</v>
      </c>
      <c r="Z7" s="69" t="s">
        <v>85</v>
      </c>
      <c r="AA7" s="69" t="s">
        <v>90</v>
      </c>
      <c r="AB7" s="69" t="s">
        <v>95</v>
      </c>
      <c r="AC7" s="69" t="s">
        <v>162</v>
      </c>
      <c r="AD7" s="69" t="s">
        <v>101</v>
      </c>
      <c r="AE7" s="69" t="s">
        <v>108</v>
      </c>
      <c r="AF7" s="69" t="s">
        <v>86</v>
      </c>
      <c r="AG7" s="69" t="s">
        <v>91</v>
      </c>
      <c r="AH7" s="69" t="s">
        <v>96</v>
      </c>
      <c r="AI7" s="69" t="s">
        <v>163</v>
      </c>
      <c r="AJ7" s="69" t="s">
        <v>199</v>
      </c>
      <c r="AK7" s="69" t="s">
        <v>109</v>
      </c>
      <c r="AL7" s="69" t="s">
        <v>87</v>
      </c>
      <c r="AM7" s="69" t="s">
        <v>92</v>
      </c>
      <c r="AN7" s="69" t="s">
        <v>97</v>
      </c>
      <c r="AO7" s="69" t="s">
        <v>164</v>
      </c>
      <c r="AP7" s="69" t="s">
        <v>102</v>
      </c>
      <c r="AQ7" s="69" t="s">
        <v>110</v>
      </c>
      <c r="AR7" s="69" t="s">
        <v>88</v>
      </c>
      <c r="AS7" s="69" t="s">
        <v>93</v>
      </c>
      <c r="AT7" s="69" t="s">
        <v>98</v>
      </c>
      <c r="AU7" s="69" t="s">
        <v>165</v>
      </c>
      <c r="AV7" s="69" t="s">
        <v>103</v>
      </c>
    </row>
    <row r="8" spans="3:48" x14ac:dyDescent="0.3">
      <c r="G8" s="5"/>
      <c r="H8" s="5"/>
      <c r="I8" s="5"/>
      <c r="J8" s="5"/>
      <c r="K8" s="5"/>
      <c r="L8" s="5"/>
      <c r="O8" s="2"/>
      <c r="P8" s="2"/>
      <c r="Q8" s="2"/>
      <c r="R8" s="2"/>
      <c r="S8" s="2"/>
      <c r="T8" s="2"/>
      <c r="U8" s="2"/>
      <c r="V8" s="2"/>
      <c r="W8" s="2"/>
      <c r="X8" s="2"/>
      <c r="Y8" s="2"/>
      <c r="Z8" s="2"/>
      <c r="AA8" s="2"/>
      <c r="AB8" s="2"/>
      <c r="AC8" s="2"/>
      <c r="AD8" s="2"/>
      <c r="AE8" s="2"/>
      <c r="AF8" s="2"/>
      <c r="AG8" s="2"/>
      <c r="AH8" s="2"/>
      <c r="AI8" s="2"/>
      <c r="AJ8" s="2"/>
      <c r="AK8" s="10"/>
      <c r="AL8" s="10"/>
      <c r="AM8" s="10"/>
      <c r="AN8" s="10"/>
      <c r="AO8" s="10"/>
      <c r="AP8" s="10"/>
      <c r="AQ8" s="2"/>
      <c r="AR8" s="2"/>
      <c r="AS8" s="2"/>
      <c r="AT8" s="2"/>
      <c r="AU8" s="2"/>
    </row>
    <row r="9" spans="3:48" x14ac:dyDescent="0.3">
      <c r="G9" s="5" t="str">
        <f>IF(G20&gt;1,IF($G$79=$E$83,IF($G$75,G7,$G$77),IF($H$79=$E$83,IF($H$75,H7,$H$77),IF($I$79=$E$83,IF($I$75,I7,$I$77),IF($J$79=$E$83,IF($J$75,J7,$J$77),IF($K$79=$E$83,IF($K$75,K7,$K$77),IF($L$79=$E$83,IF($L$75,L7,$L$77)," ")))))), " ")</f>
        <v xml:space="preserve"> </v>
      </c>
      <c r="H9" s="5"/>
      <c r="I9" s="5"/>
      <c r="J9" s="5"/>
      <c r="K9" s="5"/>
      <c r="L9" s="5"/>
      <c r="M9" s="5" t="str">
        <f>IF(M20&gt;1,IF($G$79=$E$83,IF($G$75,M7,$G$77),IF($H$79=$E$83,IF($H$75,N7,$H$77),IF($I$79=$E$83,IF($I$75,O7,$I$77),IF($J$79=$E$83,IF($J$75,P7,$J$77),IF($K$79=$E$83,IF($K$75,Q7,$K$77),IF($L$79=$E$83,IF($L$75,R7,$L$77)," ")))))), " ")</f>
        <v xml:space="preserve"> </v>
      </c>
      <c r="O9" s="2"/>
      <c r="P9" s="2"/>
      <c r="Q9" s="2"/>
      <c r="R9" s="2"/>
      <c r="S9" s="5" t="str">
        <f>IF(S20&gt;1,IF($G$79=$E$83,IF($G$75,S7,$G$77),IF($H$79=$E$83,IF($H$75,T7,$H$77),IF($I$79=$E$83,IF($I$75,U7,$I$77),IF($J$79=$E$83,IF($J$75,V7,$J$77),IF($K$79=$E$83,IF($K$75,W7,$K$77),IF($L$79=$E$83,IF($L$75,X7,$L$77)," ")))))), " ")</f>
        <v xml:space="preserve"> </v>
      </c>
      <c r="T9" s="2"/>
      <c r="U9" s="2"/>
      <c r="V9" s="2"/>
      <c r="W9" s="2"/>
      <c r="X9" s="2"/>
      <c r="Y9" s="5" t="str">
        <f>IF(Y20&gt;1,IF($G$79=$E$83,IF($G$75,Y7,$G$77),IF($H$79=$E$83,IF($H$75,Z7,$H$77),IF($I$79=$E$83,IF($I$75,AA7,$I$77),IF($J$79=$E$83,IF($J$75,AB7,$J$77),IF($K$79=$E$83,IF($K$75,AC7,$K$77),IF($L$79=$E$83,IF($L$75,AD7,$L$77)," ")))))), " ")</f>
        <v xml:space="preserve"> </v>
      </c>
      <c r="Z9" s="2"/>
      <c r="AA9" s="2"/>
      <c r="AB9" s="2"/>
      <c r="AC9" s="2"/>
      <c r="AD9" s="2"/>
      <c r="AE9" s="5" t="str">
        <f>IF(AE20&gt;1,IF($G$79=$E$83,IF($G$75,AE7,$G$77),IF($H$79=$E$83,IF($H$75,AF7,$H$77),IF($I$79=$E$83,IF($I$75,AG7,$I$77),IF($J$79=$E$83,IF($J$75,AH7,$J$77),IF($K$79=$E$83,IF($K$75,AI7,$K$77),IF($L$79=$E$83,IF($L$75,AJ7,$L$77)," ")))))), " ")</f>
        <v xml:space="preserve"> </v>
      </c>
      <c r="AF9" s="2"/>
      <c r="AG9" s="2"/>
      <c r="AH9" s="2"/>
      <c r="AI9" s="2"/>
      <c r="AJ9" s="2"/>
      <c r="AK9" s="5" t="str">
        <f>IF(AK20&gt;1,IF($G$79=$E$83,IF($G$75,AK7,$G$77),IF($H$79=$E$83,IF($H$75,AL7,$H$77),IF($I$79=$E$83,IF($I$75,AM7,$I$77),IF($J$79=$E$83,IF($J$75,AN7,$J$77),IF($K$79=$E$83,IF($K$75,AO7,$K$77),IF($L$79=$E$83,IF($L$75,AP7,$L$77)," ")))))), " ")</f>
        <v xml:space="preserve"> </v>
      </c>
      <c r="AL9" s="10"/>
      <c r="AM9" s="10"/>
      <c r="AN9" s="10"/>
      <c r="AO9" s="10"/>
      <c r="AP9" s="10"/>
      <c r="AQ9" s="5" t="str">
        <f>IF(AQ20&gt;1,IF($G$79=$E$83,IF($G$75,AQ7,$G$77),IF($H$79=$E$83,IF($H$75,AR7,$H$77),IF($I$79=$E$83,IF($I$75,AS7,$I$77),IF($J$79=$E$83,IF($J$75,AT7,$J$77),IF($K$79=$E$83,IF($K$75,AU7,$K$77),IF($L$79=$E$83,IF($L$75,AV7,$L$77)," ")))))), " ")</f>
        <v xml:space="preserve"> </v>
      </c>
      <c r="AR9" s="2"/>
      <c r="AS9" s="2"/>
      <c r="AT9" s="2"/>
      <c r="AU9" s="2"/>
    </row>
    <row r="10" spans="3:48" x14ac:dyDescent="0.3">
      <c r="G10" s="5"/>
      <c r="H10" s="5"/>
      <c r="I10" s="5"/>
      <c r="J10" s="5"/>
      <c r="K10" s="5"/>
      <c r="L10" s="5"/>
      <c r="O10" s="2"/>
      <c r="P10" s="2"/>
      <c r="Q10" s="2"/>
      <c r="R10" s="2"/>
      <c r="S10" s="2"/>
      <c r="T10" s="2"/>
      <c r="U10" s="2"/>
      <c r="V10" s="2"/>
      <c r="W10" s="2"/>
      <c r="X10" s="2"/>
      <c r="Y10" s="2"/>
      <c r="Z10" s="2"/>
      <c r="AA10" s="2"/>
      <c r="AB10" s="2"/>
      <c r="AC10" s="2"/>
      <c r="AD10" s="2"/>
      <c r="AE10" s="2"/>
      <c r="AF10" s="2"/>
      <c r="AG10" s="2"/>
      <c r="AH10" s="2"/>
      <c r="AI10" s="2"/>
      <c r="AJ10" s="2"/>
      <c r="AK10" s="10"/>
      <c r="AL10" s="10"/>
      <c r="AM10" s="10"/>
      <c r="AN10" s="10"/>
      <c r="AO10" s="10"/>
      <c r="AP10" s="10"/>
      <c r="AQ10" s="2"/>
      <c r="AR10" s="2"/>
      <c r="AS10" s="2"/>
      <c r="AT10" s="2"/>
      <c r="AU10" s="2"/>
    </row>
    <row r="11" spans="3:48" x14ac:dyDescent="0.3">
      <c r="G11" s="7"/>
      <c r="H11" s="7"/>
      <c r="I11" s="7"/>
      <c r="J11" s="7"/>
      <c r="K11" s="7"/>
      <c r="L11" s="7"/>
      <c r="S11" s="6"/>
      <c r="T11" s="6"/>
      <c r="U11" s="6"/>
      <c r="V11" s="6"/>
      <c r="W11" s="6"/>
      <c r="X11" s="6"/>
      <c r="AE11" s="6"/>
      <c r="AF11" s="6"/>
      <c r="AG11" s="6"/>
      <c r="AH11" s="6"/>
      <c r="AI11" s="6"/>
      <c r="AJ11" s="6"/>
      <c r="AK11" s="4"/>
      <c r="AL11" s="4"/>
      <c r="AM11" s="4"/>
      <c r="AN11" s="4"/>
      <c r="AO11" s="4"/>
      <c r="AP11" s="4"/>
      <c r="AQ11" s="6"/>
      <c r="AR11" s="6"/>
      <c r="AS11" s="6"/>
      <c r="AT11" s="6"/>
      <c r="AU11" s="6"/>
      <c r="AV11" s="6"/>
    </row>
    <row r="12" spans="3:48" s="90" customFormat="1" x14ac:dyDescent="0.3">
      <c r="D12" s="92"/>
      <c r="E12" s="93"/>
      <c r="F12" s="93"/>
      <c r="G12" s="94" t="s">
        <v>75</v>
      </c>
      <c r="H12" s="95"/>
      <c r="I12" s="95"/>
      <c r="J12" s="95"/>
      <c r="K12" s="95"/>
      <c r="L12" s="95"/>
      <c r="M12" s="93" t="s">
        <v>76</v>
      </c>
      <c r="S12" s="94" t="s">
        <v>77</v>
      </c>
      <c r="T12" s="96"/>
      <c r="U12" s="96"/>
      <c r="V12" s="96"/>
      <c r="W12" s="96"/>
      <c r="X12" s="96"/>
      <c r="Y12" s="93" t="s">
        <v>78</v>
      </c>
      <c r="AE12" s="94" t="s">
        <v>79</v>
      </c>
      <c r="AF12" s="96"/>
      <c r="AG12" s="96"/>
      <c r="AH12" s="96"/>
      <c r="AI12" s="96"/>
      <c r="AJ12" s="96"/>
      <c r="AK12" s="92" t="s">
        <v>80</v>
      </c>
      <c r="AL12" s="97"/>
      <c r="AM12" s="97"/>
      <c r="AN12" s="97"/>
      <c r="AO12" s="97"/>
      <c r="AP12" s="97"/>
      <c r="AQ12" s="94" t="s">
        <v>81</v>
      </c>
      <c r="AR12" s="96"/>
      <c r="AS12" s="96"/>
      <c r="AT12" s="96"/>
      <c r="AU12" s="96"/>
      <c r="AV12" s="96"/>
    </row>
    <row r="13" spans="3:48" s="90" customFormat="1" x14ac:dyDescent="0.3">
      <c r="D13" s="92"/>
      <c r="E13" s="93"/>
      <c r="F13" s="93"/>
      <c r="G13" s="95" t="str">
        <f>'Avropsförfrågan med kontrakt'!B33</f>
        <v>MFP A3 Avancerad</v>
      </c>
      <c r="H13" s="95"/>
      <c r="I13" s="95"/>
      <c r="J13" s="95"/>
      <c r="K13" s="95"/>
      <c r="L13" s="95"/>
      <c r="M13" s="90" t="str">
        <f>'Avropsförfrågan med kontrakt'!B34</f>
        <v>MFP A3 Arkivbeständig</v>
      </c>
      <c r="S13" s="96" t="str">
        <f>'Avropsförfrågan med kontrakt'!B35</f>
        <v>MFP A4 Standard</v>
      </c>
      <c r="T13" s="96"/>
      <c r="U13" s="96"/>
      <c r="V13" s="96"/>
      <c r="W13" s="96"/>
      <c r="X13" s="96"/>
      <c r="Y13" s="90" t="str">
        <f>'Avropsförfrågan med kontrakt'!B36</f>
        <v>MFP A4 Miljö</v>
      </c>
      <c r="AE13" s="96" t="str">
        <f>'Avropsförfrågan med kontrakt'!B37</f>
        <v>Bordskrivare A4 färg</v>
      </c>
      <c r="AF13" s="96"/>
      <c r="AG13" s="96"/>
      <c r="AH13" s="96"/>
      <c r="AI13" s="96"/>
      <c r="AJ13" s="96"/>
      <c r="AK13" s="97" t="str">
        <f>'Avropsförfrågan med kontrakt'!B38</f>
        <v>Bordskrivare A4 svartvit</v>
      </c>
      <c r="AL13" s="97"/>
      <c r="AM13" s="97"/>
      <c r="AN13" s="97"/>
      <c r="AO13" s="97"/>
      <c r="AP13" s="97"/>
      <c r="AQ13" s="96" t="str">
        <f>'Avropsförfrågan med kontrakt'!B39</f>
        <v>Fotoskrivare</v>
      </c>
      <c r="AR13" s="96"/>
      <c r="AS13" s="96"/>
      <c r="AT13" s="96"/>
      <c r="AU13" s="96"/>
      <c r="AV13" s="96"/>
    </row>
    <row r="14" spans="3:48" x14ac:dyDescent="0.3">
      <c r="C14" s="2" t="s">
        <v>3</v>
      </c>
      <c r="D14" s="2" t="s">
        <v>74</v>
      </c>
      <c r="G14" s="99">
        <v>34607</v>
      </c>
      <c r="H14" s="99">
        <v>49863</v>
      </c>
      <c r="I14" s="99">
        <v>53620</v>
      </c>
      <c r="J14" s="99">
        <v>48862</v>
      </c>
      <c r="K14" s="99">
        <v>53344</v>
      </c>
      <c r="L14" s="99">
        <v>55605</v>
      </c>
      <c r="M14" s="99">
        <v>43358</v>
      </c>
      <c r="N14" s="99">
        <v>34217</v>
      </c>
      <c r="O14" s="99">
        <v>48787</v>
      </c>
      <c r="P14" s="99">
        <v>47586</v>
      </c>
      <c r="Q14" s="99">
        <v>43517</v>
      </c>
      <c r="R14" s="99">
        <v>50781</v>
      </c>
      <c r="S14" s="99">
        <v>32296</v>
      </c>
      <c r="T14" s="99">
        <v>33388</v>
      </c>
      <c r="U14" s="99">
        <v>31580</v>
      </c>
      <c r="V14" s="99">
        <v>36836</v>
      </c>
      <c r="W14" s="99">
        <v>29365</v>
      </c>
      <c r="X14" s="99">
        <v>36934</v>
      </c>
      <c r="Y14" s="99">
        <v>35509</v>
      </c>
      <c r="Z14" s="99">
        <v>33388</v>
      </c>
      <c r="AA14" s="99">
        <v>31580</v>
      </c>
      <c r="AB14" s="99">
        <v>36836</v>
      </c>
      <c r="AC14" s="99">
        <v>29365</v>
      </c>
      <c r="AD14" s="99">
        <v>36934</v>
      </c>
      <c r="AE14" s="99">
        <v>5604</v>
      </c>
      <c r="AF14" s="99">
        <v>3914</v>
      </c>
      <c r="AG14" s="99">
        <v>2995</v>
      </c>
      <c r="AH14" s="99">
        <v>3185</v>
      </c>
      <c r="AI14" s="99">
        <v>4889</v>
      </c>
      <c r="AJ14" s="99">
        <v>5508</v>
      </c>
      <c r="AK14" s="99">
        <v>5210</v>
      </c>
      <c r="AL14" s="99">
        <v>2846</v>
      </c>
      <c r="AM14" s="99">
        <v>1862</v>
      </c>
      <c r="AN14" s="99">
        <v>2971</v>
      </c>
      <c r="AO14" s="99">
        <v>3489</v>
      </c>
      <c r="AP14" s="99">
        <v>3658</v>
      </c>
      <c r="AQ14" s="99">
        <v>1950</v>
      </c>
      <c r="AR14" s="100">
        <v>1187</v>
      </c>
      <c r="AS14" s="99">
        <v>1750</v>
      </c>
      <c r="AT14" s="99">
        <v>3500</v>
      </c>
      <c r="AU14" s="99">
        <v>9999999</v>
      </c>
      <c r="AV14" s="99">
        <v>5686</v>
      </c>
    </row>
    <row r="15" spans="3:48" x14ac:dyDescent="0.3">
      <c r="D15" s="10" t="s">
        <v>72</v>
      </c>
      <c r="G15" s="7">
        <v>7913</v>
      </c>
      <c r="H15" s="7">
        <v>5061</v>
      </c>
      <c r="I15" s="7">
        <v>0</v>
      </c>
      <c r="J15" s="7">
        <v>0</v>
      </c>
      <c r="K15" s="7">
        <v>995</v>
      </c>
      <c r="L15" s="7">
        <v>0</v>
      </c>
      <c r="M15" s="3">
        <v>8705</v>
      </c>
      <c r="N15" s="3">
        <v>5690</v>
      </c>
      <c r="O15" s="3">
        <v>0</v>
      </c>
      <c r="P15" s="3">
        <v>0</v>
      </c>
      <c r="Q15" s="3">
        <v>795</v>
      </c>
      <c r="R15" s="3">
        <v>0</v>
      </c>
      <c r="S15" s="7">
        <v>9136</v>
      </c>
      <c r="T15" s="7">
        <v>3874</v>
      </c>
      <c r="U15" s="7">
        <v>0</v>
      </c>
      <c r="V15" s="7">
        <v>0</v>
      </c>
      <c r="W15" s="7">
        <v>495</v>
      </c>
      <c r="X15" s="7">
        <v>0</v>
      </c>
      <c r="Y15" s="3">
        <v>8428</v>
      </c>
      <c r="Z15" s="3">
        <v>3874</v>
      </c>
      <c r="AA15" s="3">
        <v>0</v>
      </c>
      <c r="AB15" s="3">
        <v>0</v>
      </c>
      <c r="AC15" s="3">
        <v>495</v>
      </c>
      <c r="AD15" s="3">
        <v>0</v>
      </c>
      <c r="AE15" s="56"/>
      <c r="AF15" s="56"/>
      <c r="AG15" s="56"/>
      <c r="AH15" s="56"/>
      <c r="AI15" s="56"/>
      <c r="AJ15" s="56"/>
      <c r="AK15" s="56"/>
      <c r="AL15" s="56"/>
      <c r="AM15" s="56"/>
      <c r="AN15" s="56"/>
      <c r="AO15" s="56"/>
      <c r="AP15" s="56"/>
      <c r="AQ15" s="56"/>
      <c r="AR15" s="56"/>
      <c r="AS15" s="56"/>
      <c r="AT15" s="56"/>
      <c r="AU15" s="56"/>
      <c r="AV15" s="56"/>
    </row>
    <row r="16" spans="3:48" x14ac:dyDescent="0.3">
      <c r="D16" s="10" t="s">
        <v>73</v>
      </c>
      <c r="G16" s="7">
        <v>1253</v>
      </c>
      <c r="H16" s="7">
        <v>1000</v>
      </c>
      <c r="I16" s="7">
        <v>0</v>
      </c>
      <c r="J16" s="7">
        <v>0</v>
      </c>
      <c r="K16" s="7">
        <v>295</v>
      </c>
      <c r="L16" s="7">
        <v>0</v>
      </c>
      <c r="M16" s="3">
        <v>1135</v>
      </c>
      <c r="N16" s="3">
        <v>1000</v>
      </c>
      <c r="O16" s="3">
        <v>0</v>
      </c>
      <c r="P16" s="3">
        <v>0</v>
      </c>
      <c r="Q16" s="3">
        <v>195</v>
      </c>
      <c r="R16" s="3">
        <v>0</v>
      </c>
      <c r="S16" s="7">
        <v>1015</v>
      </c>
      <c r="T16" s="7">
        <v>1000</v>
      </c>
      <c r="U16" s="7">
        <v>0</v>
      </c>
      <c r="V16" s="7">
        <v>0</v>
      </c>
      <c r="W16" s="7">
        <v>145</v>
      </c>
      <c r="X16" s="7">
        <v>0</v>
      </c>
      <c r="Y16" s="3">
        <v>1015</v>
      </c>
      <c r="Z16" s="3">
        <v>1000</v>
      </c>
      <c r="AA16" s="3">
        <v>0</v>
      </c>
      <c r="AB16" s="3">
        <v>0</v>
      </c>
      <c r="AC16" s="3">
        <v>145</v>
      </c>
      <c r="AD16" s="3">
        <v>0</v>
      </c>
      <c r="AE16" s="56"/>
      <c r="AF16" s="56"/>
      <c r="AG16" s="56"/>
      <c r="AH16" s="56"/>
      <c r="AI16" s="56"/>
      <c r="AJ16" s="56"/>
      <c r="AK16" s="56"/>
      <c r="AL16" s="56"/>
      <c r="AM16" s="56"/>
      <c r="AN16" s="56"/>
      <c r="AO16" s="56"/>
      <c r="AP16" s="56"/>
      <c r="AQ16" s="56"/>
      <c r="AR16" s="56"/>
      <c r="AS16" s="56"/>
      <c r="AT16" s="56"/>
      <c r="AU16" s="56"/>
      <c r="AV16" s="56"/>
    </row>
    <row r="17" spans="3:48" x14ac:dyDescent="0.3">
      <c r="D17" s="10" t="s">
        <v>170</v>
      </c>
      <c r="G17" s="70">
        <v>0.95</v>
      </c>
      <c r="H17" s="70">
        <v>2.5</v>
      </c>
      <c r="I17" s="70">
        <v>1</v>
      </c>
      <c r="J17" s="70">
        <v>1.05</v>
      </c>
      <c r="K17" s="70">
        <v>11.3</v>
      </c>
      <c r="L17" s="70">
        <v>0.75</v>
      </c>
      <c r="M17" s="71">
        <v>0.95</v>
      </c>
      <c r="N17" s="71">
        <v>2.5</v>
      </c>
      <c r="O17" s="71">
        <v>1</v>
      </c>
      <c r="P17" s="71">
        <v>1.05</v>
      </c>
      <c r="Q17" s="71">
        <v>11.3</v>
      </c>
      <c r="R17" s="71">
        <v>0.75</v>
      </c>
      <c r="S17" s="70">
        <v>0.95</v>
      </c>
      <c r="T17" s="70">
        <v>2.5</v>
      </c>
      <c r="U17" s="70">
        <v>1</v>
      </c>
      <c r="V17" s="70">
        <v>1.05</v>
      </c>
      <c r="W17" s="70">
        <v>11.3</v>
      </c>
      <c r="X17" s="70">
        <v>0.75</v>
      </c>
      <c r="Y17" s="71">
        <v>0.95</v>
      </c>
      <c r="Z17" s="71">
        <v>2.5</v>
      </c>
      <c r="AA17" s="71">
        <v>1</v>
      </c>
      <c r="AB17" s="71">
        <v>1.05</v>
      </c>
      <c r="AC17" s="71">
        <v>11.3</v>
      </c>
      <c r="AD17" s="71">
        <v>0.75</v>
      </c>
      <c r="AE17" s="56"/>
      <c r="AF17" s="56"/>
      <c r="AG17" s="56"/>
      <c r="AH17" s="56"/>
      <c r="AI17" s="56"/>
      <c r="AJ17" s="56"/>
      <c r="AK17" s="56"/>
      <c r="AL17" s="56"/>
      <c r="AM17" s="56"/>
      <c r="AN17" s="56"/>
      <c r="AO17" s="56"/>
      <c r="AP17" s="56"/>
      <c r="AQ17" s="56"/>
      <c r="AR17" s="56"/>
      <c r="AS17" s="56"/>
      <c r="AT17" s="56"/>
      <c r="AU17" s="56"/>
      <c r="AV17" s="56"/>
    </row>
    <row r="18" spans="3:48" x14ac:dyDescent="0.3">
      <c r="G18" s="70">
        <f>IF('Avropsförfrågan med kontrakt'!$C$33&lt;"0",G14*'Avropsförfrågan med kontrakt'!$C$33)+IF('Avropsförfrågan med kontrakt'!$E$33="Servicenivå inklusive toner",(G15+G17)*'Avropsförfrågan med kontrakt'!$C$33)+IF('Avropsförfrågan med kontrakt'!$E$33="Servicenivå exklusive toner",(G16+G17)*'Avropsförfrågan med kontrakt'!$C$33)</f>
        <v>0</v>
      </c>
      <c r="H18" s="70">
        <f>IF('Avropsförfrågan med kontrakt'!$C$33&lt;"0",H14*'Avropsförfrågan med kontrakt'!$C$33)+IF('Avropsförfrågan med kontrakt'!$E$33="Servicenivå inklusive toner",(H15+H17)*'Avropsförfrågan med kontrakt'!$C$33)+IF('Avropsförfrågan med kontrakt'!$E$33="Servicenivå exklusive toner",(H16+H17)*'Avropsförfrågan med kontrakt'!$C$33)</f>
        <v>0</v>
      </c>
      <c r="I18" s="70">
        <f>IF('Avropsförfrågan med kontrakt'!$C$33&lt;"0",I14*'Avropsförfrågan med kontrakt'!$C$33)+IF('Avropsförfrågan med kontrakt'!$E$33="Servicenivå inklusive toner",(I15+I17)*'Avropsförfrågan med kontrakt'!$C$33)+IF('Avropsförfrågan med kontrakt'!$E$33="Servicenivå exklusive toner",(I16+I17)*'Avropsförfrågan med kontrakt'!$C$33)</f>
        <v>0</v>
      </c>
      <c r="J18" s="70">
        <f>IF('Avropsförfrågan med kontrakt'!$C$33&lt;"0",J14*'Avropsförfrågan med kontrakt'!$C$33)+IF('Avropsförfrågan med kontrakt'!$E$33="Servicenivå inklusive toner",(J15+J17)*'Avropsförfrågan med kontrakt'!$C$33)+IF('Avropsförfrågan med kontrakt'!$E$33="Servicenivå exklusive toner",(J16+J17)*'Avropsförfrågan med kontrakt'!$C$33)</f>
        <v>0</v>
      </c>
      <c r="K18" s="70">
        <f>IF('Avropsförfrågan med kontrakt'!$C$33&lt;"0",K14*'Avropsförfrågan med kontrakt'!$C$33)+IF('Avropsförfrågan med kontrakt'!$E$33="Servicenivå inklusive toner",(K15+K17)*'Avropsförfrågan med kontrakt'!$C$33)+IF('Avropsförfrågan med kontrakt'!$E$33="Servicenivå exklusive toner",(K16+K17)*'Avropsförfrågan med kontrakt'!$C$33)</f>
        <v>0</v>
      </c>
      <c r="L18" s="70">
        <f>IF('Avropsförfrågan med kontrakt'!$C$33&lt;"0",L14*'Avropsförfrågan med kontrakt'!$C$33)+IF('Avropsförfrågan med kontrakt'!$E$33="Servicenivå inklusive toner",(L15+L17)*'Avropsförfrågan med kontrakt'!$C$33)+IF('Avropsförfrågan med kontrakt'!$E$33="Servicenivå exklusive toner",(L16+L17)*'Avropsförfrågan med kontrakt'!$C$33)</f>
        <v>0</v>
      </c>
      <c r="M18" s="70">
        <f>IF('Avropsförfrågan med kontrakt'!$C$34&lt;"0",M14*'Avropsförfrågan med kontrakt'!$C$34)+IF('Avropsförfrågan med kontrakt'!$E$34="Servicenivå inklusive toner",(M15+M17)*'Avropsförfrågan med kontrakt'!$C$34)+IF('Avropsförfrågan med kontrakt'!$E$34="Servicenivå exklusive toner",(M16+M17)*'Avropsförfrågan med kontrakt'!$C$34)</f>
        <v>0</v>
      </c>
      <c r="N18" s="70">
        <f>IF('Avropsförfrågan med kontrakt'!$C$34&lt;"0",N14*'Avropsförfrågan med kontrakt'!$C$34)+IF('Avropsförfrågan med kontrakt'!$E$34="Servicenivå inklusive toner",(N15+N17)*'Avropsförfrågan med kontrakt'!$C$34)+IF('Avropsförfrågan med kontrakt'!$E$34="Servicenivå exklusive toner",(N16+N17)*'Avropsförfrågan med kontrakt'!$C$34)</f>
        <v>0</v>
      </c>
      <c r="O18" s="70">
        <f>IF('Avropsförfrågan med kontrakt'!$C$34&lt;"0",O14*'Avropsförfrågan med kontrakt'!$C$34)+IF('Avropsförfrågan med kontrakt'!$E$34="Servicenivå inklusive toner",(O15+O17)*'Avropsförfrågan med kontrakt'!$C$34)+IF('Avropsförfrågan med kontrakt'!$E$34="Servicenivå exklusive toner",(O16+O17)*'Avropsförfrågan med kontrakt'!$C$34)</f>
        <v>0</v>
      </c>
      <c r="P18" s="70">
        <f>IF('Avropsförfrågan med kontrakt'!$C$34&lt;"0",P14*'Avropsförfrågan med kontrakt'!$C$34)+IF('Avropsförfrågan med kontrakt'!$E$34="Servicenivå inklusive toner",(P15+P17)*'Avropsförfrågan med kontrakt'!$C$34)+IF('Avropsförfrågan med kontrakt'!$E$34="Servicenivå exklusive toner",(P16+P17)*'Avropsförfrågan med kontrakt'!$C$34)</f>
        <v>0</v>
      </c>
      <c r="Q18" s="70">
        <f>IF('Avropsförfrågan med kontrakt'!$C$34&lt;"0",Q14*'Avropsförfrågan med kontrakt'!$C$34)+IF('Avropsförfrågan med kontrakt'!$E$34="Servicenivå inklusive toner",(Q15+Q17)*'Avropsförfrågan med kontrakt'!$C$34)+IF('Avropsförfrågan med kontrakt'!$E$34="Servicenivå exklusive toner",(Q16+Q17)*'Avropsförfrågan med kontrakt'!$C$34)</f>
        <v>0</v>
      </c>
      <c r="R18" s="70">
        <f>IF('Avropsförfrågan med kontrakt'!$C$34&lt;"0",R14*'Avropsförfrågan med kontrakt'!$C$34)+IF('Avropsförfrågan med kontrakt'!$E$34="Servicenivå inklusive toner",(R15+R17)*'Avropsförfrågan med kontrakt'!$C$34)+IF('Avropsförfrågan med kontrakt'!$E$34="Servicenivå exklusive toner",(R16+R17)*'Avropsförfrågan med kontrakt'!$C$34)</f>
        <v>0</v>
      </c>
      <c r="S18" s="70">
        <f>IF('Avropsförfrågan med kontrakt'!$C$35&lt;"0",S14*'Avropsförfrågan med kontrakt'!$C$35)+IF('Avropsförfrågan med kontrakt'!$E$35="Servicenivå inklusive toner",(S15+S17)*'Avropsförfrågan med kontrakt'!$C$35)+IF('Avropsförfrågan med kontrakt'!$E$35="Servicenivå exklusive toner",(S16+S17)*'Avropsförfrågan med kontrakt'!$C$35)</f>
        <v>0</v>
      </c>
      <c r="T18" s="70">
        <f>IF('Avropsförfrågan med kontrakt'!$C$35&lt;"0",T14*'Avropsförfrågan med kontrakt'!$C$35)+IF('Avropsförfrågan med kontrakt'!$E$35="Servicenivå inklusive toner",(T15+T17)*'Avropsförfrågan med kontrakt'!$C$35)+IF('Avropsförfrågan med kontrakt'!$E$35="Servicenivå exklusive toner",(T16+T17)*'Avropsförfrågan med kontrakt'!$C$35)</f>
        <v>0</v>
      </c>
      <c r="U18" s="70">
        <f>IF('Avropsförfrågan med kontrakt'!$C$35&lt;"0",U14*'Avropsförfrågan med kontrakt'!$C$35)+IF('Avropsförfrågan med kontrakt'!$E$35="Servicenivå inklusive toner",(U15+U17)*'Avropsförfrågan med kontrakt'!$C$35)+IF('Avropsförfrågan med kontrakt'!$E$35="Servicenivå exklusive toner",(U16+U17)*'Avropsförfrågan med kontrakt'!$C$35)</f>
        <v>0</v>
      </c>
      <c r="V18" s="70">
        <f>IF('Avropsförfrågan med kontrakt'!$C$35&lt;"0",V14*'Avropsförfrågan med kontrakt'!$C$35)+IF('Avropsförfrågan med kontrakt'!$E$35="Servicenivå inklusive toner",(V15+V17)*'Avropsförfrågan med kontrakt'!$C$35)+IF('Avropsförfrågan med kontrakt'!$E$35="Servicenivå exklusive toner",(V16+V17)*'Avropsförfrågan med kontrakt'!$C$35)</f>
        <v>0</v>
      </c>
      <c r="W18" s="70">
        <f>IF('Avropsförfrågan med kontrakt'!$C$35&lt;"0",W14*'Avropsförfrågan med kontrakt'!$C$35)+IF('Avropsförfrågan med kontrakt'!$E$35="Servicenivå inklusive toner",(W15+W17)*'Avropsförfrågan med kontrakt'!$C$35)+IF('Avropsförfrågan med kontrakt'!$E$35="Servicenivå exklusive toner",(W16+W17)*'Avropsförfrågan med kontrakt'!$C$35)</f>
        <v>0</v>
      </c>
      <c r="X18" s="70">
        <f>IF('Avropsförfrågan med kontrakt'!$C$35&lt;"0",X14*'Avropsförfrågan med kontrakt'!$C$35)+IF('Avropsförfrågan med kontrakt'!$E$35="Servicenivå inklusive toner",(X15+X17)*'Avropsförfrågan med kontrakt'!$C$35)+IF('Avropsförfrågan med kontrakt'!$E$35="Servicenivå exklusive toner",(X16+X17)*'Avropsförfrågan med kontrakt'!$C$35)</f>
        <v>0</v>
      </c>
      <c r="Y18" s="70">
        <f>IF('Avropsförfrågan med kontrakt'!$C$36&lt;"0",Y14*'Avropsförfrågan med kontrakt'!$C$36)+IF('Avropsförfrågan med kontrakt'!$E$36="Servicenivå inklusive toner",(Y15+Y17)*'Avropsförfrågan med kontrakt'!$C$36)+IF('Avropsförfrågan med kontrakt'!$E$36="Servicenivå exklusive toner",(Y16+Y17)*'Avropsförfrågan med kontrakt'!$C$36)</f>
        <v>0</v>
      </c>
      <c r="Z18" s="70">
        <f>IF('Avropsförfrågan med kontrakt'!$C$36&lt;"0",Z14*'Avropsförfrågan med kontrakt'!$C$36)+IF('Avropsförfrågan med kontrakt'!$E$36="Servicenivå inklusive toner",(Z15+Z17)*'Avropsförfrågan med kontrakt'!$C$36)+IF('Avropsförfrågan med kontrakt'!$E$36="Servicenivå exklusive toner",(Z16+Z17)*'Avropsförfrågan med kontrakt'!$C$36)</f>
        <v>0</v>
      </c>
      <c r="AA18" s="70">
        <f>IF('Avropsförfrågan med kontrakt'!$C$36&lt;"0",AA14*'Avropsförfrågan med kontrakt'!$C$36)+IF('Avropsförfrågan med kontrakt'!$E$36="Servicenivå inklusive toner",(AA15+AA17)*'Avropsförfrågan med kontrakt'!$C$36)+IF('Avropsförfrågan med kontrakt'!$E$36="Servicenivå exklusive toner",(AA16+AA17)*'Avropsförfrågan med kontrakt'!$C$36)</f>
        <v>0</v>
      </c>
      <c r="AB18" s="70">
        <f>IF('Avropsförfrågan med kontrakt'!$C$36&lt;"0",AB14*'Avropsförfrågan med kontrakt'!$C$36)+IF('Avropsförfrågan med kontrakt'!$E$36="Servicenivå inklusive toner",(AB15+AB17)*'Avropsförfrågan med kontrakt'!$C$36)+IF('Avropsförfrågan med kontrakt'!$E$36="Servicenivå exklusive toner",(AB16+AB17)*'Avropsförfrågan med kontrakt'!$C$36)</f>
        <v>0</v>
      </c>
      <c r="AC18" s="70">
        <f>IF('Avropsförfrågan med kontrakt'!$C$36&lt;"0",AC14*'Avropsförfrågan med kontrakt'!$C$36)+IF('Avropsförfrågan med kontrakt'!$E$36="Servicenivå inklusive toner",(AC15+AC17)*'Avropsförfrågan med kontrakt'!$C$36)+IF('Avropsförfrågan med kontrakt'!$E$36="Servicenivå exklusive toner",(AC16+AC17)*'Avropsförfrågan med kontrakt'!$C$36)</f>
        <v>0</v>
      </c>
      <c r="AD18" s="70">
        <f>IF('Avropsförfrågan med kontrakt'!$C$36&lt;"0",AD14*'Avropsförfrågan med kontrakt'!$C$36)+IF('Avropsförfrågan med kontrakt'!$E$36="Servicenivå inklusive toner",(AD15+AD17)*'Avropsförfrågan med kontrakt'!$C$36)+IF('Avropsförfrågan med kontrakt'!$E$36="Servicenivå exklusive toner",(AD16+AD17)*'Avropsförfrågan med kontrakt'!$C$36)</f>
        <v>0</v>
      </c>
      <c r="AE18" s="7">
        <f>IF('Avropsförfrågan med kontrakt'!$C$37&lt;"0",AE14*'Avropsförfrågan med kontrakt'!$C$37)</f>
        <v>0</v>
      </c>
      <c r="AF18" s="7">
        <f>IF('Avropsförfrågan med kontrakt'!$C$37&lt;"0",AF14*'Avropsförfrågan med kontrakt'!$C$37)</f>
        <v>0</v>
      </c>
      <c r="AG18" s="7">
        <f>IF('Avropsförfrågan med kontrakt'!$C$37&lt;"0",AG14*'Avropsförfrågan med kontrakt'!$C$37)</f>
        <v>0</v>
      </c>
      <c r="AH18" s="7">
        <f>IF('Avropsförfrågan med kontrakt'!$C$37&lt;"0",AH14*'Avropsförfrågan med kontrakt'!$C$37)</f>
        <v>0</v>
      </c>
      <c r="AI18" s="7">
        <f>IF('Avropsförfrågan med kontrakt'!$C$37&lt;"0",AI14*'Avropsförfrågan med kontrakt'!$C$37)</f>
        <v>0</v>
      </c>
      <c r="AJ18" s="7">
        <f>IF('Avropsförfrågan med kontrakt'!$C$37&lt;"0",AJ14*'Avropsförfrågan med kontrakt'!$C$37)</f>
        <v>0</v>
      </c>
      <c r="AK18" s="7">
        <f>IF('Avropsförfrågan med kontrakt'!$C$38&lt;"0",AK14*'Avropsförfrågan med kontrakt'!$C$38)</f>
        <v>0</v>
      </c>
      <c r="AL18" s="7">
        <f>IF('Avropsförfrågan med kontrakt'!$C$38&lt;"0",AL14*'Avropsförfrågan med kontrakt'!$C$38)</f>
        <v>0</v>
      </c>
      <c r="AM18" s="7">
        <f>IF('Avropsförfrågan med kontrakt'!$C$38&lt;"0",AM14*'Avropsförfrågan med kontrakt'!$C$38)</f>
        <v>0</v>
      </c>
      <c r="AN18" s="7">
        <f>IF('Avropsförfrågan med kontrakt'!$C$38&lt;"0",AN14*'Avropsförfrågan med kontrakt'!$C$38)</f>
        <v>0</v>
      </c>
      <c r="AO18" s="7">
        <f>IF('Avropsförfrågan med kontrakt'!$C$38&lt;"0",AO14*'Avropsförfrågan med kontrakt'!$C$38)</f>
        <v>0</v>
      </c>
      <c r="AP18" s="7">
        <f>IF('Avropsförfrågan med kontrakt'!$C$38&lt;"0",AP14*'Avropsförfrågan med kontrakt'!$C$38)</f>
        <v>0</v>
      </c>
      <c r="AQ18" s="7">
        <f>IF('Avropsförfrågan med kontrakt'!$C$39&lt;"0",AQ14*'Avropsförfrågan med kontrakt'!$C$39)</f>
        <v>0</v>
      </c>
      <c r="AR18" s="7">
        <f>IF('Avropsförfrågan med kontrakt'!$C$39&lt;"0",AR14*'Avropsförfrågan med kontrakt'!$C$39)</f>
        <v>0</v>
      </c>
      <c r="AS18" s="7">
        <f>IF('Avropsförfrågan med kontrakt'!$C$39&lt;"0",AS14*'Avropsförfrågan med kontrakt'!$C$39)</f>
        <v>0</v>
      </c>
      <c r="AT18" s="7">
        <f>IF('Avropsförfrågan med kontrakt'!$C$39&lt;"0",AT14*'Avropsförfrågan med kontrakt'!$C$39)</f>
        <v>0</v>
      </c>
      <c r="AU18" s="7">
        <f>IF('Avropsförfrågan med kontrakt'!$C$39&lt;"0",AU14*'Avropsförfrågan med kontrakt'!$C$39)</f>
        <v>0</v>
      </c>
      <c r="AV18" s="7">
        <f>IF('Avropsförfrågan med kontrakt'!$C$39&lt;"0",AV14*'Avropsförfrågan med kontrakt'!$C$39)</f>
        <v>0</v>
      </c>
    </row>
    <row r="19" spans="3:48" x14ac:dyDescent="0.3">
      <c r="G19" s="12">
        <f>G79</f>
        <v>1</v>
      </c>
      <c r="H19" s="12">
        <f>H79</f>
        <v>2</v>
      </c>
      <c r="I19" s="12">
        <f>I79</f>
        <v>3</v>
      </c>
      <c r="J19" s="12">
        <f>J79</f>
        <v>4</v>
      </c>
      <c r="K19" s="12">
        <f t="shared" ref="K19:L19" si="1">K79</f>
        <v>5</v>
      </c>
      <c r="L19" s="12">
        <f t="shared" si="1"/>
        <v>6</v>
      </c>
      <c r="M19" s="12">
        <f t="shared" ref="M19:R19" si="2">G79</f>
        <v>1</v>
      </c>
      <c r="N19" s="12">
        <f t="shared" si="2"/>
        <v>2</v>
      </c>
      <c r="O19" s="12">
        <f t="shared" si="2"/>
        <v>3</v>
      </c>
      <c r="P19" s="12">
        <f t="shared" si="2"/>
        <v>4</v>
      </c>
      <c r="Q19" s="12">
        <f t="shared" si="2"/>
        <v>5</v>
      </c>
      <c r="R19" s="12">
        <f t="shared" si="2"/>
        <v>6</v>
      </c>
      <c r="S19" s="12">
        <f t="shared" ref="S19:X19" si="3">G79</f>
        <v>1</v>
      </c>
      <c r="T19" s="12">
        <f t="shared" si="3"/>
        <v>2</v>
      </c>
      <c r="U19" s="12">
        <f t="shared" si="3"/>
        <v>3</v>
      </c>
      <c r="V19" s="12">
        <f t="shared" si="3"/>
        <v>4</v>
      </c>
      <c r="W19" s="12">
        <f t="shared" si="3"/>
        <v>5</v>
      </c>
      <c r="X19" s="12">
        <f t="shared" si="3"/>
        <v>6</v>
      </c>
      <c r="Y19" s="12">
        <f t="shared" ref="Y19:AD19" si="4">G79</f>
        <v>1</v>
      </c>
      <c r="Z19" s="12">
        <f t="shared" si="4"/>
        <v>2</v>
      </c>
      <c r="AA19" s="12">
        <f t="shared" si="4"/>
        <v>3</v>
      </c>
      <c r="AB19" s="12">
        <f t="shared" si="4"/>
        <v>4</v>
      </c>
      <c r="AC19" s="12">
        <f t="shared" si="4"/>
        <v>5</v>
      </c>
      <c r="AD19" s="12">
        <f t="shared" si="4"/>
        <v>6</v>
      </c>
      <c r="AE19" s="12">
        <f t="shared" ref="AE19:AJ19" si="5">G79</f>
        <v>1</v>
      </c>
      <c r="AF19" s="12">
        <f t="shared" si="5"/>
        <v>2</v>
      </c>
      <c r="AG19" s="12">
        <f t="shared" si="5"/>
        <v>3</v>
      </c>
      <c r="AH19" s="12">
        <f t="shared" si="5"/>
        <v>4</v>
      </c>
      <c r="AI19" s="12">
        <f t="shared" si="5"/>
        <v>5</v>
      </c>
      <c r="AJ19" s="12">
        <f t="shared" si="5"/>
        <v>6</v>
      </c>
      <c r="AK19" s="12">
        <f>G79</f>
        <v>1</v>
      </c>
      <c r="AL19" s="12">
        <f>H79</f>
        <v>2</v>
      </c>
      <c r="AM19" s="12">
        <v>3</v>
      </c>
      <c r="AN19" s="12">
        <f>J79</f>
        <v>4</v>
      </c>
      <c r="AO19" s="12">
        <f>K79</f>
        <v>5</v>
      </c>
      <c r="AP19" s="12">
        <f>L79</f>
        <v>6</v>
      </c>
      <c r="AQ19" s="12">
        <f t="shared" ref="AQ19:AV19" si="6">G79</f>
        <v>1</v>
      </c>
      <c r="AR19" s="12">
        <f t="shared" si="6"/>
        <v>2</v>
      </c>
      <c r="AS19" s="12">
        <f t="shared" si="6"/>
        <v>3</v>
      </c>
      <c r="AT19" s="12">
        <f t="shared" si="6"/>
        <v>4</v>
      </c>
      <c r="AU19" s="12">
        <f t="shared" si="6"/>
        <v>5</v>
      </c>
      <c r="AV19" s="12">
        <f t="shared" si="6"/>
        <v>6</v>
      </c>
    </row>
    <row r="20" spans="3:48" x14ac:dyDescent="0.3">
      <c r="G20" s="7">
        <f>IF($G$79=$E$83,G18,IF($H$79=$E$83,H18,IF($I$79=$E$83,I18,IF($J$79=$E$83,J18,IF($K$79=$E$83,K18,IF($L$79=$E$83,L18,0))))))</f>
        <v>0</v>
      </c>
      <c r="H20" s="7"/>
      <c r="I20" s="7"/>
      <c r="J20" s="7"/>
      <c r="K20" s="7"/>
      <c r="L20" s="7"/>
      <c r="M20" s="7">
        <f>IF($G$79=$E$83,M18,IF($H$79=$E$83,N18,IF($I$79=$E$83,O18,IF($J$79=$E$83,P18,IF($K$79=$E$83,Q18,IF($L$79=$E$83,R18,0))))))</f>
        <v>0</v>
      </c>
      <c r="N20" s="7"/>
      <c r="O20" s="7"/>
      <c r="P20" s="7"/>
      <c r="Q20" s="7"/>
      <c r="R20" s="7"/>
      <c r="S20" s="7">
        <f>IF($G$79=$E$83,S18,IF($H$79=$E$83,T18,IF($I$79=$E$83,U18,IF($J$79=$E$83,V18,IF($K$79=$E$83,W18,IF($L$79=$E$83,X18,0))))))</f>
        <v>0</v>
      </c>
      <c r="T20" s="7"/>
      <c r="U20" s="7"/>
      <c r="V20" s="7"/>
      <c r="W20" s="7"/>
      <c r="X20" s="7"/>
      <c r="Y20" s="7">
        <f>IF($G$79=$E$83,Y18,IF($H$79=$E$83,Z18,IF($I$79=$E$83,AA18,IF($J$79=$E$83,AB18,IF($K$79=$E$83,AC18,IF($L$79=$E$83,AD18,0))))))</f>
        <v>0</v>
      </c>
      <c r="Z20" s="7"/>
      <c r="AA20" s="7"/>
      <c r="AB20" s="7"/>
      <c r="AC20" s="7"/>
      <c r="AD20" s="7"/>
      <c r="AE20" s="7">
        <f>IF($G$79=$E$83,AE18,IF($H$79=$E$83,AF18,IF($I$79=$E$83,AG18,IF($J$79=$E$83,AH18,IF($K$79=$E$83,AI18,IF($L$79=$E$83,AJ18,0))))))</f>
        <v>0</v>
      </c>
      <c r="AF20" s="7"/>
      <c r="AG20" s="7"/>
      <c r="AH20" s="7"/>
      <c r="AI20" s="7"/>
      <c r="AJ20" s="7"/>
      <c r="AK20" s="7">
        <f>IF($G$79=$E$83,AK18,IF($H$79=$E$83,AL18,IF($I$79=$E$83,AM18,IF($J$79=$E$83,AN18,IF($K$79=$E$83,AO18,IF($L$79=$E$83,AP18,0))))))</f>
        <v>0</v>
      </c>
      <c r="AL20" s="7"/>
      <c r="AM20" s="7"/>
      <c r="AN20" s="7"/>
      <c r="AO20" s="7"/>
      <c r="AP20" s="7"/>
      <c r="AQ20" s="7">
        <f>IF($G$79=$E$83,AQ18,IF($H$79=$E$83,AR18,IF($I$79=$E$83,AS18,IF($J$79=$E$83,AT18,IF($K$79=$E$83,AU18,IF($L$79=$E$83,AV18,0))))))</f>
        <v>0</v>
      </c>
      <c r="AR20" s="7"/>
      <c r="AS20" s="7"/>
      <c r="AT20" s="7"/>
      <c r="AU20" s="7"/>
      <c r="AV20" s="7"/>
    </row>
    <row r="21" spans="3:48" x14ac:dyDescent="0.3">
      <c r="C21" t="s">
        <v>169</v>
      </c>
      <c r="M21" s="3"/>
      <c r="N21" s="3"/>
      <c r="O21" s="3"/>
      <c r="P21" s="3"/>
      <c r="Q21" s="3"/>
      <c r="R21" s="3"/>
      <c r="S21" s="7"/>
      <c r="T21" s="7"/>
      <c r="U21" s="7"/>
      <c r="V21" s="7"/>
      <c r="W21" s="7"/>
      <c r="X21" s="7"/>
      <c r="Y21" s="3"/>
      <c r="Z21" s="3"/>
      <c r="AA21" s="3"/>
      <c r="AB21" s="3"/>
      <c r="AC21" s="3"/>
      <c r="AD21" s="3"/>
      <c r="AE21" s="7"/>
      <c r="AF21" s="7"/>
      <c r="AG21" s="7"/>
      <c r="AH21" s="7"/>
      <c r="AI21" s="7"/>
      <c r="AJ21" s="7"/>
      <c r="AK21" s="11"/>
      <c r="AL21" s="11"/>
      <c r="AM21" s="11"/>
      <c r="AN21" s="11"/>
      <c r="AO21" s="11"/>
      <c r="AP21" s="11"/>
      <c r="AQ21" s="7"/>
      <c r="AR21" s="7"/>
      <c r="AS21" s="7"/>
      <c r="AT21" s="7"/>
      <c r="AU21" s="7"/>
      <c r="AV21" s="7"/>
    </row>
    <row r="22" spans="3:48" x14ac:dyDescent="0.3">
      <c r="D22" s="10" t="s">
        <v>8</v>
      </c>
      <c r="G22" s="8" t="s">
        <v>6</v>
      </c>
      <c r="H22" s="8" t="s">
        <v>6</v>
      </c>
      <c r="I22" s="8" t="s">
        <v>6</v>
      </c>
      <c r="J22" s="8" t="s">
        <v>6</v>
      </c>
      <c r="K22" s="8" t="s">
        <v>6</v>
      </c>
      <c r="L22" s="8" t="s">
        <v>6</v>
      </c>
      <c r="M22" s="8" t="s">
        <v>6</v>
      </c>
      <c r="N22" s="8" t="s">
        <v>6</v>
      </c>
      <c r="O22" s="8" t="s">
        <v>6</v>
      </c>
      <c r="P22" s="8" t="s">
        <v>6</v>
      </c>
      <c r="Q22" s="8" t="s">
        <v>6</v>
      </c>
      <c r="R22" s="8" t="s">
        <v>6</v>
      </c>
      <c r="S22" s="8" t="s">
        <v>6</v>
      </c>
      <c r="T22" s="8" t="s">
        <v>6</v>
      </c>
      <c r="U22" s="8" t="s">
        <v>6</v>
      </c>
      <c r="V22" s="8" t="s">
        <v>6</v>
      </c>
      <c r="W22" s="8" t="s">
        <v>6</v>
      </c>
      <c r="X22" s="8" t="s">
        <v>6</v>
      </c>
      <c r="Y22" s="8" t="s">
        <v>6</v>
      </c>
      <c r="Z22" s="8" t="s">
        <v>6</v>
      </c>
      <c r="AA22" s="8" t="s">
        <v>6</v>
      </c>
      <c r="AB22" s="8" t="s">
        <v>6</v>
      </c>
      <c r="AC22" s="8" t="s">
        <v>6</v>
      </c>
      <c r="AD22" s="8" t="s">
        <v>6</v>
      </c>
      <c r="AE22" s="58"/>
      <c r="AF22" s="58"/>
      <c r="AG22" s="58"/>
      <c r="AH22" s="58"/>
      <c r="AI22" s="58"/>
      <c r="AJ22" s="58"/>
      <c r="AK22" s="58"/>
      <c r="AL22" s="58"/>
      <c r="AM22" s="58"/>
      <c r="AN22" s="58"/>
      <c r="AO22" s="58"/>
      <c r="AP22" s="58"/>
      <c r="AQ22" s="58"/>
      <c r="AR22" s="58"/>
      <c r="AS22" s="58"/>
      <c r="AT22" s="58"/>
      <c r="AU22" s="58"/>
      <c r="AV22" s="58"/>
    </row>
    <row r="23" spans="3:48" x14ac:dyDescent="0.3">
      <c r="D23" s="65" t="s">
        <v>122</v>
      </c>
      <c r="G23" s="8" t="s">
        <v>5</v>
      </c>
      <c r="H23" s="8" t="s">
        <v>5</v>
      </c>
      <c r="I23" s="8" t="s">
        <v>5</v>
      </c>
      <c r="J23" s="8" t="s">
        <v>5</v>
      </c>
      <c r="K23" s="8" t="s">
        <v>5</v>
      </c>
      <c r="L23" s="8" t="s">
        <v>5</v>
      </c>
      <c r="M23" s="8" t="s">
        <v>5</v>
      </c>
      <c r="N23" s="8" t="s">
        <v>5</v>
      </c>
      <c r="O23" s="8" t="s">
        <v>5</v>
      </c>
      <c r="P23" s="8" t="s">
        <v>5</v>
      </c>
      <c r="Q23" s="8" t="s">
        <v>5</v>
      </c>
      <c r="R23" s="8" t="s">
        <v>5</v>
      </c>
      <c r="S23" s="8" t="s">
        <v>5</v>
      </c>
      <c r="T23" s="8" t="s">
        <v>5</v>
      </c>
      <c r="U23" s="8" t="s">
        <v>5</v>
      </c>
      <c r="V23" s="8" t="s">
        <v>5</v>
      </c>
      <c r="W23" s="8" t="s">
        <v>5</v>
      </c>
      <c r="X23" s="8" t="s">
        <v>5</v>
      </c>
      <c r="Y23" s="8" t="s">
        <v>5</v>
      </c>
      <c r="Z23" s="8" t="s">
        <v>5</v>
      </c>
      <c r="AA23" s="8" t="s">
        <v>5</v>
      </c>
      <c r="AB23" s="8" t="s">
        <v>5</v>
      </c>
      <c r="AC23" s="8" t="s">
        <v>5</v>
      </c>
      <c r="AD23" s="8" t="s">
        <v>5</v>
      </c>
      <c r="AE23" s="58"/>
      <c r="AF23" s="58"/>
      <c r="AG23" s="58"/>
      <c r="AH23" s="58"/>
      <c r="AI23" s="58"/>
      <c r="AJ23" s="58"/>
      <c r="AK23" s="58"/>
      <c r="AL23" s="58"/>
      <c r="AM23" s="58"/>
      <c r="AN23" s="58"/>
      <c r="AO23" s="58"/>
      <c r="AP23" s="58"/>
      <c r="AQ23" s="58"/>
      <c r="AR23" s="58"/>
      <c r="AS23" s="58"/>
      <c r="AT23" s="58"/>
      <c r="AU23" s="58"/>
      <c r="AV23" s="58"/>
    </row>
    <row r="24" spans="3:48" x14ac:dyDescent="0.3">
      <c r="D24" s="65" t="s">
        <v>123</v>
      </c>
      <c r="G24" s="8" t="s">
        <v>6</v>
      </c>
      <c r="H24" s="8" t="s">
        <v>5</v>
      </c>
      <c r="I24" s="8" t="s">
        <v>5</v>
      </c>
      <c r="J24" s="8" t="s">
        <v>6</v>
      </c>
      <c r="K24" s="8" t="s">
        <v>5</v>
      </c>
      <c r="L24" s="8" t="s">
        <v>5</v>
      </c>
      <c r="M24" s="8" t="s">
        <v>6</v>
      </c>
      <c r="N24" s="8" t="s">
        <v>5</v>
      </c>
      <c r="O24" s="8" t="s">
        <v>5</v>
      </c>
      <c r="P24" s="8" t="s">
        <v>6</v>
      </c>
      <c r="Q24" s="8" t="s">
        <v>5</v>
      </c>
      <c r="R24" s="8" t="s">
        <v>5</v>
      </c>
      <c r="S24" s="8" t="s">
        <v>6</v>
      </c>
      <c r="T24" s="8" t="s">
        <v>5</v>
      </c>
      <c r="U24" s="8" t="s">
        <v>5</v>
      </c>
      <c r="V24" s="8" t="s">
        <v>6</v>
      </c>
      <c r="W24" s="8" t="s">
        <v>5</v>
      </c>
      <c r="X24" s="8" t="s">
        <v>5</v>
      </c>
      <c r="Y24" s="8" t="s">
        <v>6</v>
      </c>
      <c r="Z24" s="8" t="s">
        <v>5</v>
      </c>
      <c r="AA24" s="8" t="s">
        <v>5</v>
      </c>
      <c r="AB24" s="8" t="s">
        <v>6</v>
      </c>
      <c r="AC24" s="8" t="s">
        <v>5</v>
      </c>
      <c r="AD24" s="8" t="s">
        <v>5</v>
      </c>
      <c r="AE24" s="58"/>
      <c r="AF24" s="58"/>
      <c r="AG24" s="58"/>
      <c r="AH24" s="58"/>
      <c r="AI24" s="58"/>
      <c r="AJ24" s="58"/>
      <c r="AK24" s="58"/>
      <c r="AL24" s="58"/>
      <c r="AM24" s="58"/>
      <c r="AN24" s="58"/>
      <c r="AO24" s="58"/>
      <c r="AP24" s="58"/>
      <c r="AQ24" s="58"/>
      <c r="AR24" s="58"/>
      <c r="AS24" s="58"/>
      <c r="AT24" s="58"/>
      <c r="AU24" s="58"/>
      <c r="AV24" s="58"/>
    </row>
    <row r="25" spans="3:48" x14ac:dyDescent="0.3">
      <c r="D25" s="65" t="s">
        <v>142</v>
      </c>
      <c r="G25" s="8" t="s">
        <v>5</v>
      </c>
      <c r="H25" s="8" t="s">
        <v>5</v>
      </c>
      <c r="I25" s="8" t="s">
        <v>6</v>
      </c>
      <c r="J25" s="8" t="s">
        <v>5</v>
      </c>
      <c r="K25" s="8" t="s">
        <v>5</v>
      </c>
      <c r="L25" s="8" t="s">
        <v>6</v>
      </c>
      <c r="M25" s="8" t="s">
        <v>5</v>
      </c>
      <c r="N25" s="8" t="s">
        <v>5</v>
      </c>
      <c r="O25" s="8" t="s">
        <v>6</v>
      </c>
      <c r="P25" s="8" t="s">
        <v>5</v>
      </c>
      <c r="Q25" s="8" t="s">
        <v>5</v>
      </c>
      <c r="R25" s="8" t="s">
        <v>6</v>
      </c>
      <c r="S25" s="8" t="s">
        <v>5</v>
      </c>
      <c r="T25" s="8" t="s">
        <v>5</v>
      </c>
      <c r="U25" s="8" t="s">
        <v>6</v>
      </c>
      <c r="V25" s="8" t="s">
        <v>5</v>
      </c>
      <c r="W25" s="8" t="s">
        <v>5</v>
      </c>
      <c r="X25" s="8" t="s">
        <v>6</v>
      </c>
      <c r="Y25" s="8" t="s">
        <v>5</v>
      </c>
      <c r="Z25" s="8" t="s">
        <v>5</v>
      </c>
      <c r="AA25" s="8" t="s">
        <v>6</v>
      </c>
      <c r="AB25" s="8" t="s">
        <v>5</v>
      </c>
      <c r="AC25" s="8" t="s">
        <v>5</v>
      </c>
      <c r="AD25" s="8" t="s">
        <v>6</v>
      </c>
      <c r="AE25" s="58"/>
      <c r="AF25" s="58"/>
      <c r="AG25" s="58"/>
      <c r="AH25" s="58"/>
      <c r="AI25" s="58"/>
      <c r="AJ25" s="58"/>
      <c r="AK25" s="58"/>
      <c r="AL25" s="58"/>
      <c r="AM25" s="58"/>
      <c r="AN25" s="58"/>
      <c r="AO25" s="58"/>
      <c r="AP25" s="58"/>
      <c r="AQ25" s="58"/>
      <c r="AR25" s="58"/>
      <c r="AS25" s="58"/>
      <c r="AT25" s="58"/>
      <c r="AU25" s="58"/>
      <c r="AV25" s="58"/>
    </row>
    <row r="26" spans="3:48" x14ac:dyDescent="0.3">
      <c r="D26" s="65" t="s">
        <v>124</v>
      </c>
      <c r="G26" s="8" t="s">
        <v>6</v>
      </c>
      <c r="H26" s="8" t="s">
        <v>6</v>
      </c>
      <c r="I26" s="8" t="s">
        <v>6</v>
      </c>
      <c r="J26" s="8" t="s">
        <v>6</v>
      </c>
      <c r="K26" s="8" t="s">
        <v>6</v>
      </c>
      <c r="L26" s="8" t="s">
        <v>6</v>
      </c>
      <c r="M26" s="8" t="s">
        <v>6</v>
      </c>
      <c r="N26" s="8" t="s">
        <v>6</v>
      </c>
      <c r="O26" s="8" t="s">
        <v>6</v>
      </c>
      <c r="P26" s="8" t="s">
        <v>6</v>
      </c>
      <c r="Q26" s="8" t="s">
        <v>6</v>
      </c>
      <c r="R26" s="8" t="s">
        <v>6</v>
      </c>
      <c r="S26" s="8" t="s">
        <v>6</v>
      </c>
      <c r="T26" s="8" t="s">
        <v>6</v>
      </c>
      <c r="U26" s="8" t="s">
        <v>6</v>
      </c>
      <c r="V26" s="8" t="s">
        <v>6</v>
      </c>
      <c r="W26" s="8" t="s">
        <v>6</v>
      </c>
      <c r="X26" s="8" t="s">
        <v>6</v>
      </c>
      <c r="Y26" s="8" t="s">
        <v>6</v>
      </c>
      <c r="Z26" s="8" t="s">
        <v>6</v>
      </c>
      <c r="AA26" s="8" t="s">
        <v>6</v>
      </c>
      <c r="AB26" s="8" t="s">
        <v>6</v>
      </c>
      <c r="AC26" s="8" t="s">
        <v>6</v>
      </c>
      <c r="AD26" s="8" t="s">
        <v>6</v>
      </c>
      <c r="AE26" s="58"/>
      <c r="AF26" s="58"/>
      <c r="AG26" s="58"/>
      <c r="AH26" s="58"/>
      <c r="AI26" s="58"/>
      <c r="AJ26" s="58"/>
      <c r="AK26" s="58"/>
      <c r="AL26" s="58"/>
      <c r="AM26" s="58"/>
      <c r="AN26" s="58"/>
      <c r="AO26" s="58"/>
      <c r="AP26" s="58"/>
      <c r="AQ26" s="58"/>
      <c r="AR26" s="58"/>
      <c r="AS26" s="58"/>
      <c r="AT26" s="58"/>
      <c r="AU26" s="58"/>
      <c r="AV26" s="58"/>
    </row>
    <row r="27" spans="3:48" x14ac:dyDescent="0.3">
      <c r="D27" s="65" t="s">
        <v>113</v>
      </c>
      <c r="G27" s="8" t="s">
        <v>5</v>
      </c>
      <c r="H27" s="8" t="s">
        <v>5</v>
      </c>
      <c r="I27" s="8" t="s">
        <v>6</v>
      </c>
      <c r="J27" s="8" t="s">
        <v>6</v>
      </c>
      <c r="K27" s="8" t="s">
        <v>5</v>
      </c>
      <c r="L27" s="8" t="s">
        <v>6</v>
      </c>
      <c r="M27" s="8" t="s">
        <v>5</v>
      </c>
      <c r="N27" s="8" t="s">
        <v>5</v>
      </c>
      <c r="O27" s="8" t="s">
        <v>6</v>
      </c>
      <c r="P27" s="8" t="s">
        <v>6</v>
      </c>
      <c r="Q27" s="8" t="s">
        <v>5</v>
      </c>
      <c r="R27" s="8" t="s">
        <v>6</v>
      </c>
      <c r="S27" s="8" t="s">
        <v>5</v>
      </c>
      <c r="T27" s="8" t="s">
        <v>5</v>
      </c>
      <c r="U27" s="8" t="s">
        <v>6</v>
      </c>
      <c r="V27" s="8" t="s">
        <v>6</v>
      </c>
      <c r="W27" s="8" t="s">
        <v>5</v>
      </c>
      <c r="X27" s="8" t="s">
        <v>6</v>
      </c>
      <c r="Y27" s="8" t="s">
        <v>5</v>
      </c>
      <c r="Z27" s="8" t="s">
        <v>5</v>
      </c>
      <c r="AA27" s="8" t="s">
        <v>6</v>
      </c>
      <c r="AB27" s="8" t="s">
        <v>6</v>
      </c>
      <c r="AC27" s="8" t="s">
        <v>5</v>
      </c>
      <c r="AD27" s="8" t="s">
        <v>6</v>
      </c>
      <c r="AE27" s="58"/>
      <c r="AF27" s="58"/>
      <c r="AG27" s="58"/>
      <c r="AH27" s="58"/>
      <c r="AI27" s="58"/>
      <c r="AJ27" s="58"/>
      <c r="AK27" s="58"/>
      <c r="AL27" s="58"/>
      <c r="AM27" s="58"/>
      <c r="AN27" s="58"/>
      <c r="AO27" s="58"/>
      <c r="AP27" s="58"/>
      <c r="AQ27" s="58"/>
      <c r="AR27" s="58"/>
      <c r="AS27" s="58"/>
      <c r="AT27" s="58"/>
      <c r="AU27" s="58"/>
      <c r="AV27" s="58"/>
    </row>
    <row r="28" spans="3:48" x14ac:dyDescent="0.3">
      <c r="D28" s="65" t="s">
        <v>144</v>
      </c>
      <c r="G28" s="8" t="s">
        <v>5</v>
      </c>
      <c r="H28" s="8" t="s">
        <v>6</v>
      </c>
      <c r="I28" s="8" t="s">
        <v>5</v>
      </c>
      <c r="J28" s="8" t="s">
        <v>6</v>
      </c>
      <c r="K28" s="8" t="s">
        <v>5</v>
      </c>
      <c r="L28" s="8" t="s">
        <v>5</v>
      </c>
      <c r="M28" s="8" t="s">
        <v>5</v>
      </c>
      <c r="N28" s="8" t="s">
        <v>6</v>
      </c>
      <c r="O28" s="8" t="s">
        <v>5</v>
      </c>
      <c r="P28" s="8" t="s">
        <v>6</v>
      </c>
      <c r="Q28" s="8" t="s">
        <v>5</v>
      </c>
      <c r="R28" s="8" t="s">
        <v>5</v>
      </c>
      <c r="S28" s="8" t="s">
        <v>5</v>
      </c>
      <c r="T28" s="8" t="s">
        <v>6</v>
      </c>
      <c r="U28" s="8" t="s">
        <v>5</v>
      </c>
      <c r="V28" s="8" t="s">
        <v>6</v>
      </c>
      <c r="W28" s="8" t="s">
        <v>5</v>
      </c>
      <c r="X28" s="8" t="s">
        <v>5</v>
      </c>
      <c r="Y28" s="8" t="s">
        <v>5</v>
      </c>
      <c r="Z28" s="8" t="s">
        <v>6</v>
      </c>
      <c r="AA28" s="8" t="s">
        <v>5</v>
      </c>
      <c r="AB28" s="8" t="s">
        <v>6</v>
      </c>
      <c r="AC28" s="8" t="s">
        <v>5</v>
      </c>
      <c r="AD28" s="8" t="s">
        <v>5</v>
      </c>
      <c r="AE28" s="58"/>
      <c r="AF28" s="58"/>
      <c r="AG28" s="58"/>
      <c r="AH28" s="58"/>
      <c r="AI28" s="58"/>
      <c r="AJ28" s="58"/>
      <c r="AK28" s="58"/>
      <c r="AL28" s="58"/>
      <c r="AM28" s="58"/>
      <c r="AN28" s="58"/>
      <c r="AO28" s="58"/>
      <c r="AP28" s="58"/>
      <c r="AQ28" s="58"/>
      <c r="AR28" s="58"/>
      <c r="AS28" s="58"/>
      <c r="AT28" s="58"/>
      <c r="AU28" s="58"/>
      <c r="AV28" s="58"/>
    </row>
    <row r="29" spans="3:48" x14ac:dyDescent="0.3">
      <c r="D29" s="65" t="s">
        <v>114</v>
      </c>
      <c r="G29" s="8" t="s">
        <v>5</v>
      </c>
      <c r="H29" s="8" t="s">
        <v>5</v>
      </c>
      <c r="I29" s="8" t="s">
        <v>5</v>
      </c>
      <c r="J29" s="8" t="s">
        <v>6</v>
      </c>
      <c r="K29" s="8" t="s">
        <v>5</v>
      </c>
      <c r="L29" s="8" t="s">
        <v>5</v>
      </c>
      <c r="M29" s="8" t="s">
        <v>5</v>
      </c>
      <c r="N29" s="8" t="s">
        <v>5</v>
      </c>
      <c r="O29" s="8" t="s">
        <v>5</v>
      </c>
      <c r="P29" s="8" t="s">
        <v>6</v>
      </c>
      <c r="Q29" s="8" t="s">
        <v>5</v>
      </c>
      <c r="R29" s="8" t="s">
        <v>5</v>
      </c>
      <c r="S29" s="8" t="s">
        <v>5</v>
      </c>
      <c r="T29" s="8" t="s">
        <v>5</v>
      </c>
      <c r="U29" s="8" t="s">
        <v>5</v>
      </c>
      <c r="V29" s="8" t="s">
        <v>6</v>
      </c>
      <c r="W29" s="8" t="s">
        <v>5</v>
      </c>
      <c r="X29" s="8" t="s">
        <v>5</v>
      </c>
      <c r="Y29" s="8" t="s">
        <v>5</v>
      </c>
      <c r="Z29" s="8" t="s">
        <v>5</v>
      </c>
      <c r="AA29" s="8" t="s">
        <v>5</v>
      </c>
      <c r="AB29" s="8" t="s">
        <v>6</v>
      </c>
      <c r="AC29" s="8" t="s">
        <v>5</v>
      </c>
      <c r="AD29" s="8" t="s">
        <v>5</v>
      </c>
      <c r="AE29" s="58"/>
      <c r="AF29" s="58"/>
      <c r="AG29" s="58"/>
      <c r="AH29" s="58"/>
      <c r="AI29" s="58"/>
      <c r="AJ29" s="58"/>
      <c r="AK29" s="58"/>
      <c r="AL29" s="58"/>
      <c r="AM29" s="58"/>
      <c r="AN29" s="58"/>
      <c r="AO29" s="58"/>
      <c r="AP29" s="58"/>
      <c r="AQ29" s="58"/>
      <c r="AR29" s="58"/>
      <c r="AS29" s="58"/>
      <c r="AT29" s="58"/>
      <c r="AU29" s="58"/>
      <c r="AV29" s="58"/>
    </row>
    <row r="30" spans="3:48" x14ac:dyDescent="0.3">
      <c r="D30" s="65" t="s">
        <v>125</v>
      </c>
      <c r="G30" s="8" t="s">
        <v>6</v>
      </c>
      <c r="H30" s="8" t="s">
        <v>5</v>
      </c>
      <c r="I30" s="8" t="s">
        <v>5</v>
      </c>
      <c r="J30" s="8" t="s">
        <v>6</v>
      </c>
      <c r="K30" s="8" t="s">
        <v>6</v>
      </c>
      <c r="L30" s="8" t="s">
        <v>5</v>
      </c>
      <c r="M30" s="8" t="s">
        <v>6</v>
      </c>
      <c r="N30" s="8" t="s">
        <v>5</v>
      </c>
      <c r="O30" s="8" t="s">
        <v>5</v>
      </c>
      <c r="P30" s="8" t="s">
        <v>6</v>
      </c>
      <c r="Q30" s="8" t="s">
        <v>6</v>
      </c>
      <c r="R30" s="8" t="s">
        <v>5</v>
      </c>
      <c r="S30" s="8" t="s">
        <v>6</v>
      </c>
      <c r="T30" s="8" t="s">
        <v>5</v>
      </c>
      <c r="U30" s="8" t="s">
        <v>5</v>
      </c>
      <c r="V30" s="8" t="s">
        <v>6</v>
      </c>
      <c r="W30" s="8" t="s">
        <v>6</v>
      </c>
      <c r="X30" s="8" t="s">
        <v>5</v>
      </c>
      <c r="Y30" s="8" t="s">
        <v>6</v>
      </c>
      <c r="Z30" s="8" t="s">
        <v>5</v>
      </c>
      <c r="AA30" s="8" t="s">
        <v>5</v>
      </c>
      <c r="AB30" s="8" t="s">
        <v>6</v>
      </c>
      <c r="AC30" s="8" t="s">
        <v>6</v>
      </c>
      <c r="AD30" s="8" t="s">
        <v>5</v>
      </c>
      <c r="AE30" s="58"/>
      <c r="AF30" s="58"/>
      <c r="AG30" s="58"/>
      <c r="AH30" s="58"/>
      <c r="AI30" s="58"/>
      <c r="AJ30" s="58"/>
      <c r="AK30" s="58"/>
      <c r="AL30" s="58"/>
      <c r="AM30" s="58"/>
      <c r="AN30" s="58"/>
      <c r="AO30" s="58"/>
      <c r="AP30" s="58"/>
      <c r="AQ30" s="58"/>
      <c r="AR30" s="58"/>
      <c r="AS30" s="58"/>
      <c r="AT30" s="58"/>
      <c r="AU30" s="58"/>
      <c r="AV30" s="58"/>
    </row>
    <row r="31" spans="3:48" x14ac:dyDescent="0.3">
      <c r="D31" s="65" t="s">
        <v>126</v>
      </c>
      <c r="G31" s="8" t="s">
        <v>5</v>
      </c>
      <c r="H31" s="8" t="s">
        <v>5</v>
      </c>
      <c r="I31" s="8" t="s">
        <v>5</v>
      </c>
      <c r="J31" s="8" t="s">
        <v>5</v>
      </c>
      <c r="K31" s="8" t="s">
        <v>5</v>
      </c>
      <c r="L31" s="8" t="s">
        <v>5</v>
      </c>
      <c r="M31" s="8" t="s">
        <v>5</v>
      </c>
      <c r="N31" s="8" t="s">
        <v>5</v>
      </c>
      <c r="O31" s="8" t="s">
        <v>5</v>
      </c>
      <c r="P31" s="8" t="s">
        <v>5</v>
      </c>
      <c r="Q31" s="8" t="s">
        <v>5</v>
      </c>
      <c r="R31" s="8" t="s">
        <v>5</v>
      </c>
      <c r="S31" s="8" t="s">
        <v>5</v>
      </c>
      <c r="T31" s="8" t="s">
        <v>5</v>
      </c>
      <c r="U31" s="8" t="s">
        <v>5</v>
      </c>
      <c r="V31" s="8" t="s">
        <v>5</v>
      </c>
      <c r="W31" s="8" t="s">
        <v>5</v>
      </c>
      <c r="X31" s="8" t="s">
        <v>5</v>
      </c>
      <c r="Y31" s="8" t="s">
        <v>5</v>
      </c>
      <c r="Z31" s="8" t="s">
        <v>5</v>
      </c>
      <c r="AA31" s="8" t="s">
        <v>5</v>
      </c>
      <c r="AB31" s="8" t="s">
        <v>5</v>
      </c>
      <c r="AC31" s="8" t="s">
        <v>5</v>
      </c>
      <c r="AD31" s="8" t="s">
        <v>5</v>
      </c>
      <c r="AE31" s="58"/>
      <c r="AF31" s="58"/>
      <c r="AG31" s="58"/>
      <c r="AH31" s="58"/>
      <c r="AI31" s="58"/>
      <c r="AJ31" s="58"/>
      <c r="AK31" s="58"/>
      <c r="AL31" s="58"/>
      <c r="AM31" s="58"/>
      <c r="AN31" s="58"/>
      <c r="AO31" s="58"/>
      <c r="AP31" s="58"/>
      <c r="AQ31" s="58"/>
      <c r="AR31" s="58"/>
      <c r="AS31" s="58"/>
      <c r="AT31" s="58"/>
      <c r="AU31" s="58"/>
      <c r="AV31" s="58"/>
    </row>
    <row r="32" spans="3:48" x14ac:dyDescent="0.3">
      <c r="D32" s="65" t="s">
        <v>115</v>
      </c>
      <c r="G32" s="8" t="s">
        <v>5</v>
      </c>
      <c r="H32" s="8" t="s">
        <v>5</v>
      </c>
      <c r="I32" s="8" t="s">
        <v>6</v>
      </c>
      <c r="J32" s="8" t="s">
        <v>6</v>
      </c>
      <c r="K32" s="8" t="s">
        <v>5</v>
      </c>
      <c r="L32" s="8" t="s">
        <v>5</v>
      </c>
      <c r="M32" s="8" t="s">
        <v>5</v>
      </c>
      <c r="N32" s="8" t="s">
        <v>5</v>
      </c>
      <c r="O32" s="8" t="s">
        <v>6</v>
      </c>
      <c r="P32" s="8" t="s">
        <v>6</v>
      </c>
      <c r="Q32" s="8" t="s">
        <v>5</v>
      </c>
      <c r="R32" s="8" t="s">
        <v>5</v>
      </c>
      <c r="S32" s="8" t="s">
        <v>5</v>
      </c>
      <c r="T32" s="8" t="s">
        <v>5</v>
      </c>
      <c r="U32" s="8" t="s">
        <v>6</v>
      </c>
      <c r="V32" s="8" t="s">
        <v>6</v>
      </c>
      <c r="W32" s="8" t="s">
        <v>5</v>
      </c>
      <c r="X32" s="8" t="s">
        <v>5</v>
      </c>
      <c r="Y32" s="8" t="s">
        <v>5</v>
      </c>
      <c r="Z32" s="8" t="s">
        <v>5</v>
      </c>
      <c r="AA32" s="8" t="s">
        <v>6</v>
      </c>
      <c r="AB32" s="8" t="s">
        <v>6</v>
      </c>
      <c r="AC32" s="8" t="s">
        <v>5</v>
      </c>
      <c r="AD32" s="8" t="s">
        <v>5</v>
      </c>
      <c r="AE32" s="58"/>
      <c r="AF32" s="58"/>
      <c r="AG32" s="58"/>
      <c r="AH32" s="58"/>
      <c r="AI32" s="58"/>
      <c r="AJ32" s="58"/>
      <c r="AK32" s="58"/>
      <c r="AL32" s="58"/>
      <c r="AM32" s="58"/>
      <c r="AN32" s="58"/>
      <c r="AO32" s="58"/>
      <c r="AP32" s="58"/>
      <c r="AQ32" s="58"/>
      <c r="AR32" s="58"/>
      <c r="AS32" s="58"/>
      <c r="AT32" s="58"/>
      <c r="AU32" s="58"/>
      <c r="AV32" s="58"/>
    </row>
    <row r="33" spans="4:48" x14ac:dyDescent="0.3">
      <c r="D33" s="65" t="s">
        <v>143</v>
      </c>
      <c r="G33" s="8" t="s">
        <v>5</v>
      </c>
      <c r="H33" s="8" t="s">
        <v>5</v>
      </c>
      <c r="I33" s="8" t="s">
        <v>6</v>
      </c>
      <c r="J33" s="8" t="s">
        <v>5</v>
      </c>
      <c r="K33" s="8" t="s">
        <v>5</v>
      </c>
      <c r="L33" s="8" t="s">
        <v>6</v>
      </c>
      <c r="M33" s="8" t="s">
        <v>5</v>
      </c>
      <c r="N33" s="8" t="s">
        <v>5</v>
      </c>
      <c r="O33" s="8" t="s">
        <v>6</v>
      </c>
      <c r="P33" s="8" t="s">
        <v>5</v>
      </c>
      <c r="Q33" s="8" t="s">
        <v>5</v>
      </c>
      <c r="R33" s="8" t="s">
        <v>6</v>
      </c>
      <c r="S33" s="8" t="s">
        <v>5</v>
      </c>
      <c r="T33" s="8" t="s">
        <v>5</v>
      </c>
      <c r="U33" s="8" t="s">
        <v>6</v>
      </c>
      <c r="V33" s="8" t="s">
        <v>5</v>
      </c>
      <c r="W33" s="8" t="s">
        <v>5</v>
      </c>
      <c r="X33" s="8" t="s">
        <v>6</v>
      </c>
      <c r="Y33" s="8" t="s">
        <v>5</v>
      </c>
      <c r="Z33" s="8" t="s">
        <v>5</v>
      </c>
      <c r="AA33" s="8" t="s">
        <v>6</v>
      </c>
      <c r="AB33" s="8" t="s">
        <v>5</v>
      </c>
      <c r="AC33" s="8" t="s">
        <v>5</v>
      </c>
      <c r="AD33" s="8" t="s">
        <v>6</v>
      </c>
      <c r="AE33" s="58"/>
      <c r="AF33" s="58"/>
      <c r="AG33" s="58"/>
      <c r="AH33" s="58"/>
      <c r="AI33" s="58"/>
      <c r="AJ33" s="58"/>
      <c r="AK33" s="58"/>
      <c r="AL33" s="58"/>
      <c r="AM33" s="58"/>
      <c r="AN33" s="58"/>
      <c r="AO33" s="58"/>
      <c r="AP33" s="58"/>
      <c r="AQ33" s="58"/>
      <c r="AR33" s="58"/>
      <c r="AS33" s="58"/>
      <c r="AT33" s="58"/>
      <c r="AU33" s="58"/>
      <c r="AV33" s="58"/>
    </row>
    <row r="34" spans="4:48" x14ac:dyDescent="0.3">
      <c r="D34" s="65" t="s">
        <v>127</v>
      </c>
      <c r="G34" s="8" t="s">
        <v>5</v>
      </c>
      <c r="H34" s="8" t="s">
        <v>5</v>
      </c>
      <c r="I34" s="8" t="s">
        <v>5</v>
      </c>
      <c r="J34" s="8" t="s">
        <v>5</v>
      </c>
      <c r="K34" s="8" t="s">
        <v>5</v>
      </c>
      <c r="L34" s="8" t="s">
        <v>5</v>
      </c>
      <c r="M34" s="8" t="s">
        <v>5</v>
      </c>
      <c r="N34" s="8" t="s">
        <v>5</v>
      </c>
      <c r="O34" s="8" t="s">
        <v>5</v>
      </c>
      <c r="P34" s="8" t="s">
        <v>5</v>
      </c>
      <c r="Q34" s="8" t="s">
        <v>5</v>
      </c>
      <c r="R34" s="8" t="s">
        <v>5</v>
      </c>
      <c r="S34" s="8" t="s">
        <v>5</v>
      </c>
      <c r="T34" s="8" t="s">
        <v>5</v>
      </c>
      <c r="U34" s="8" t="s">
        <v>5</v>
      </c>
      <c r="V34" s="8" t="s">
        <v>5</v>
      </c>
      <c r="W34" s="8" t="s">
        <v>5</v>
      </c>
      <c r="X34" s="8" t="s">
        <v>5</v>
      </c>
      <c r="Y34" s="8" t="s">
        <v>5</v>
      </c>
      <c r="Z34" s="8" t="s">
        <v>5</v>
      </c>
      <c r="AA34" s="8" t="s">
        <v>5</v>
      </c>
      <c r="AB34" s="8" t="s">
        <v>5</v>
      </c>
      <c r="AC34" s="8" t="s">
        <v>5</v>
      </c>
      <c r="AD34" s="8" t="s">
        <v>5</v>
      </c>
      <c r="AE34" s="58"/>
      <c r="AF34" s="58"/>
      <c r="AG34" s="58"/>
      <c r="AH34" s="58"/>
      <c r="AI34" s="58"/>
      <c r="AJ34" s="58"/>
      <c r="AK34" s="58"/>
      <c r="AL34" s="58"/>
      <c r="AM34" s="58"/>
      <c r="AN34" s="58"/>
      <c r="AO34" s="58"/>
      <c r="AP34" s="58"/>
      <c r="AQ34" s="58"/>
      <c r="AR34" s="58"/>
      <c r="AS34" s="58"/>
      <c r="AT34" s="58"/>
      <c r="AU34" s="58"/>
      <c r="AV34" s="58"/>
    </row>
    <row r="35" spans="4:48" x14ac:dyDescent="0.3">
      <c r="D35" s="65" t="s">
        <v>128</v>
      </c>
      <c r="G35" s="8" t="s">
        <v>5</v>
      </c>
      <c r="H35" s="8" t="s">
        <v>5</v>
      </c>
      <c r="I35" s="8" t="s">
        <v>5</v>
      </c>
      <c r="J35" s="8" t="s">
        <v>5</v>
      </c>
      <c r="K35" s="8" t="s">
        <v>5</v>
      </c>
      <c r="L35" s="8" t="s">
        <v>5</v>
      </c>
      <c r="M35" s="8" t="s">
        <v>5</v>
      </c>
      <c r="N35" s="8" t="s">
        <v>5</v>
      </c>
      <c r="O35" s="8" t="s">
        <v>5</v>
      </c>
      <c r="P35" s="8" t="s">
        <v>5</v>
      </c>
      <c r="Q35" s="8" t="s">
        <v>5</v>
      </c>
      <c r="R35" s="8" t="s">
        <v>5</v>
      </c>
      <c r="S35" s="8" t="s">
        <v>5</v>
      </c>
      <c r="T35" s="8" t="s">
        <v>5</v>
      </c>
      <c r="U35" s="8" t="s">
        <v>5</v>
      </c>
      <c r="V35" s="8" t="s">
        <v>5</v>
      </c>
      <c r="W35" s="8" t="s">
        <v>5</v>
      </c>
      <c r="X35" s="8" t="s">
        <v>5</v>
      </c>
      <c r="Y35" s="8" t="s">
        <v>5</v>
      </c>
      <c r="Z35" s="8" t="s">
        <v>5</v>
      </c>
      <c r="AA35" s="8" t="s">
        <v>5</v>
      </c>
      <c r="AB35" s="8" t="s">
        <v>5</v>
      </c>
      <c r="AC35" s="8" t="s">
        <v>5</v>
      </c>
      <c r="AD35" s="8" t="s">
        <v>5</v>
      </c>
      <c r="AE35" s="58"/>
      <c r="AF35" s="58"/>
      <c r="AG35" s="58"/>
      <c r="AH35" s="58"/>
      <c r="AI35" s="58"/>
      <c r="AJ35" s="58"/>
      <c r="AK35" s="58"/>
      <c r="AL35" s="58"/>
      <c r="AM35" s="58"/>
      <c r="AN35" s="58"/>
      <c r="AO35" s="58"/>
      <c r="AP35" s="58"/>
      <c r="AQ35" s="58"/>
      <c r="AR35" s="58"/>
      <c r="AS35" s="58"/>
      <c r="AT35" s="58"/>
      <c r="AU35" s="58"/>
      <c r="AV35" s="58"/>
    </row>
    <row r="36" spans="4:48" x14ac:dyDescent="0.3">
      <c r="D36" s="65" t="s">
        <v>116</v>
      </c>
      <c r="G36" s="8" t="s">
        <v>5</v>
      </c>
      <c r="H36" s="8" t="s">
        <v>5</v>
      </c>
      <c r="I36" s="8" t="s">
        <v>5</v>
      </c>
      <c r="J36" s="8" t="s">
        <v>6</v>
      </c>
      <c r="K36" s="8" t="s">
        <v>5</v>
      </c>
      <c r="L36" s="8" t="s">
        <v>5</v>
      </c>
      <c r="M36" s="8" t="s">
        <v>5</v>
      </c>
      <c r="N36" s="8" t="s">
        <v>5</v>
      </c>
      <c r="O36" s="8" t="s">
        <v>5</v>
      </c>
      <c r="P36" s="8" t="s">
        <v>6</v>
      </c>
      <c r="Q36" s="8" t="s">
        <v>5</v>
      </c>
      <c r="R36" s="8" t="s">
        <v>5</v>
      </c>
      <c r="S36" s="8" t="s">
        <v>5</v>
      </c>
      <c r="T36" s="8" t="s">
        <v>5</v>
      </c>
      <c r="U36" s="8" t="s">
        <v>5</v>
      </c>
      <c r="V36" s="8" t="s">
        <v>6</v>
      </c>
      <c r="W36" s="8" t="s">
        <v>5</v>
      </c>
      <c r="X36" s="8" t="s">
        <v>5</v>
      </c>
      <c r="Y36" s="8" t="s">
        <v>5</v>
      </c>
      <c r="Z36" s="8" t="s">
        <v>5</v>
      </c>
      <c r="AA36" s="8" t="s">
        <v>5</v>
      </c>
      <c r="AB36" s="8" t="s">
        <v>6</v>
      </c>
      <c r="AC36" s="8" t="s">
        <v>5</v>
      </c>
      <c r="AD36" s="8" t="s">
        <v>5</v>
      </c>
      <c r="AE36" s="58"/>
      <c r="AF36" s="58"/>
      <c r="AG36" s="58"/>
      <c r="AH36" s="58"/>
      <c r="AI36" s="58"/>
      <c r="AJ36" s="58"/>
      <c r="AK36" s="58"/>
      <c r="AL36" s="58"/>
      <c r="AM36" s="58"/>
      <c r="AN36" s="58"/>
      <c r="AO36" s="58"/>
      <c r="AP36" s="58"/>
      <c r="AQ36" s="58"/>
      <c r="AR36" s="58"/>
      <c r="AS36" s="58"/>
      <c r="AT36" s="58"/>
      <c r="AU36" s="58"/>
      <c r="AV36" s="58"/>
    </row>
    <row r="37" spans="4:48" x14ac:dyDescent="0.3">
      <c r="D37" s="65" t="s">
        <v>117</v>
      </c>
      <c r="G37" s="8" t="s">
        <v>6</v>
      </c>
      <c r="H37" s="8" t="s">
        <v>5</v>
      </c>
      <c r="I37" s="8" t="s">
        <v>5</v>
      </c>
      <c r="J37" s="8" t="s">
        <v>6</v>
      </c>
      <c r="K37" s="8" t="s">
        <v>5</v>
      </c>
      <c r="L37" s="8" t="s">
        <v>5</v>
      </c>
      <c r="M37" s="8" t="s">
        <v>6</v>
      </c>
      <c r="N37" s="8" t="s">
        <v>5</v>
      </c>
      <c r="O37" s="8" t="s">
        <v>5</v>
      </c>
      <c r="P37" s="8" t="s">
        <v>6</v>
      </c>
      <c r="Q37" s="8" t="s">
        <v>5</v>
      </c>
      <c r="R37" s="8" t="s">
        <v>5</v>
      </c>
      <c r="S37" s="8" t="s">
        <v>6</v>
      </c>
      <c r="T37" s="8" t="s">
        <v>5</v>
      </c>
      <c r="U37" s="8" t="s">
        <v>5</v>
      </c>
      <c r="V37" s="8" t="s">
        <v>6</v>
      </c>
      <c r="W37" s="8" t="s">
        <v>5</v>
      </c>
      <c r="X37" s="8" t="s">
        <v>5</v>
      </c>
      <c r="Y37" s="8" t="s">
        <v>6</v>
      </c>
      <c r="Z37" s="8" t="s">
        <v>5</v>
      </c>
      <c r="AA37" s="8" t="s">
        <v>5</v>
      </c>
      <c r="AB37" s="8" t="s">
        <v>6</v>
      </c>
      <c r="AC37" s="8" t="s">
        <v>5</v>
      </c>
      <c r="AD37" s="8" t="s">
        <v>5</v>
      </c>
      <c r="AE37" s="58"/>
      <c r="AF37" s="58"/>
      <c r="AG37" s="58"/>
      <c r="AH37" s="58"/>
      <c r="AI37" s="58"/>
      <c r="AJ37" s="58"/>
      <c r="AK37" s="58"/>
      <c r="AL37" s="58"/>
      <c r="AM37" s="58"/>
      <c r="AN37" s="58"/>
      <c r="AO37" s="58"/>
      <c r="AP37" s="58"/>
      <c r="AQ37" s="58"/>
      <c r="AR37" s="58"/>
      <c r="AS37" s="58"/>
      <c r="AT37" s="58"/>
      <c r="AU37" s="58"/>
      <c r="AV37" s="58"/>
    </row>
    <row r="38" spans="4:48" x14ac:dyDescent="0.3">
      <c r="D38" s="65" t="s">
        <v>140</v>
      </c>
      <c r="G38" s="8" t="s">
        <v>5</v>
      </c>
      <c r="H38" s="8" t="s">
        <v>5</v>
      </c>
      <c r="I38" s="8" t="s">
        <v>6</v>
      </c>
      <c r="J38" s="8" t="s">
        <v>6</v>
      </c>
      <c r="K38" s="8" t="s">
        <v>5</v>
      </c>
      <c r="L38" s="8" t="s">
        <v>5</v>
      </c>
      <c r="M38" s="8" t="s">
        <v>5</v>
      </c>
      <c r="N38" s="8" t="s">
        <v>5</v>
      </c>
      <c r="O38" s="8" t="s">
        <v>6</v>
      </c>
      <c r="P38" s="8" t="s">
        <v>6</v>
      </c>
      <c r="Q38" s="8" t="s">
        <v>5</v>
      </c>
      <c r="R38" s="8" t="s">
        <v>5</v>
      </c>
      <c r="S38" s="8" t="s">
        <v>5</v>
      </c>
      <c r="T38" s="8" t="s">
        <v>5</v>
      </c>
      <c r="U38" s="8" t="s">
        <v>6</v>
      </c>
      <c r="V38" s="8" t="s">
        <v>6</v>
      </c>
      <c r="W38" s="8" t="s">
        <v>5</v>
      </c>
      <c r="X38" s="8" t="s">
        <v>5</v>
      </c>
      <c r="Y38" s="8" t="s">
        <v>5</v>
      </c>
      <c r="Z38" s="8" t="s">
        <v>5</v>
      </c>
      <c r="AA38" s="8" t="s">
        <v>6</v>
      </c>
      <c r="AB38" s="8" t="s">
        <v>6</v>
      </c>
      <c r="AC38" s="8" t="s">
        <v>5</v>
      </c>
      <c r="AD38" s="8" t="s">
        <v>5</v>
      </c>
      <c r="AE38" s="58"/>
      <c r="AF38" s="58"/>
      <c r="AG38" s="58"/>
      <c r="AH38" s="58"/>
      <c r="AI38" s="58"/>
      <c r="AJ38" s="58"/>
      <c r="AK38" s="58"/>
      <c r="AL38" s="58"/>
      <c r="AM38" s="58"/>
      <c r="AN38" s="58"/>
      <c r="AO38" s="58"/>
      <c r="AP38" s="58"/>
      <c r="AQ38" s="58"/>
      <c r="AR38" s="58"/>
      <c r="AS38" s="58"/>
      <c r="AT38" s="58"/>
      <c r="AU38" s="58"/>
      <c r="AV38" s="58"/>
    </row>
    <row r="39" spans="4:48" x14ac:dyDescent="0.3">
      <c r="D39" s="65" t="s">
        <v>119</v>
      </c>
      <c r="G39" s="8" t="s">
        <v>5</v>
      </c>
      <c r="H39" s="8" t="s">
        <v>5</v>
      </c>
      <c r="I39" s="8" t="s">
        <v>5</v>
      </c>
      <c r="J39" s="8" t="s">
        <v>6</v>
      </c>
      <c r="K39" s="8" t="s">
        <v>5</v>
      </c>
      <c r="L39" s="8" t="s">
        <v>5</v>
      </c>
      <c r="M39" s="8" t="s">
        <v>5</v>
      </c>
      <c r="N39" s="8" t="s">
        <v>5</v>
      </c>
      <c r="O39" s="8" t="s">
        <v>5</v>
      </c>
      <c r="P39" s="8" t="s">
        <v>6</v>
      </c>
      <c r="Q39" s="8" t="s">
        <v>5</v>
      </c>
      <c r="R39" s="8" t="s">
        <v>5</v>
      </c>
      <c r="S39" s="8" t="s">
        <v>5</v>
      </c>
      <c r="T39" s="8" t="s">
        <v>5</v>
      </c>
      <c r="U39" s="8" t="s">
        <v>5</v>
      </c>
      <c r="V39" s="8" t="s">
        <v>6</v>
      </c>
      <c r="W39" s="8" t="s">
        <v>5</v>
      </c>
      <c r="X39" s="8" t="s">
        <v>5</v>
      </c>
      <c r="Y39" s="8" t="s">
        <v>5</v>
      </c>
      <c r="Z39" s="8" t="s">
        <v>5</v>
      </c>
      <c r="AA39" s="8" t="s">
        <v>5</v>
      </c>
      <c r="AB39" s="8" t="s">
        <v>6</v>
      </c>
      <c r="AC39" s="8" t="s">
        <v>5</v>
      </c>
      <c r="AD39" s="8" t="s">
        <v>5</v>
      </c>
      <c r="AE39" s="58"/>
      <c r="AF39" s="58"/>
      <c r="AG39" s="58"/>
      <c r="AH39" s="58"/>
      <c r="AI39" s="58"/>
      <c r="AJ39" s="58"/>
      <c r="AK39" s="58"/>
      <c r="AL39" s="58"/>
      <c r="AM39" s="58"/>
      <c r="AN39" s="58"/>
      <c r="AO39" s="58"/>
      <c r="AP39" s="58"/>
      <c r="AQ39" s="58"/>
      <c r="AR39" s="58"/>
      <c r="AS39" s="58"/>
      <c r="AT39" s="58"/>
      <c r="AU39" s="58"/>
      <c r="AV39" s="58"/>
    </row>
    <row r="40" spans="4:48" x14ac:dyDescent="0.3">
      <c r="D40" s="65" t="s">
        <v>129</v>
      </c>
      <c r="G40" s="8" t="s">
        <v>5</v>
      </c>
      <c r="H40" s="8" t="s">
        <v>5</v>
      </c>
      <c r="I40" s="8" t="s">
        <v>5</v>
      </c>
      <c r="J40" s="8" t="s">
        <v>5</v>
      </c>
      <c r="K40" s="8" t="s">
        <v>5</v>
      </c>
      <c r="L40" s="8" t="s">
        <v>5</v>
      </c>
      <c r="M40" s="8" t="s">
        <v>5</v>
      </c>
      <c r="N40" s="8" t="s">
        <v>5</v>
      </c>
      <c r="O40" s="8" t="s">
        <v>5</v>
      </c>
      <c r="P40" s="8" t="s">
        <v>5</v>
      </c>
      <c r="Q40" s="8" t="s">
        <v>5</v>
      </c>
      <c r="R40" s="8" t="s">
        <v>5</v>
      </c>
      <c r="S40" s="8" t="s">
        <v>5</v>
      </c>
      <c r="T40" s="8" t="s">
        <v>5</v>
      </c>
      <c r="U40" s="8" t="s">
        <v>5</v>
      </c>
      <c r="V40" s="8" t="s">
        <v>5</v>
      </c>
      <c r="W40" s="8" t="s">
        <v>5</v>
      </c>
      <c r="X40" s="8" t="s">
        <v>5</v>
      </c>
      <c r="Y40" s="8" t="s">
        <v>5</v>
      </c>
      <c r="Z40" s="8" t="s">
        <v>5</v>
      </c>
      <c r="AA40" s="8" t="s">
        <v>5</v>
      </c>
      <c r="AB40" s="8" t="s">
        <v>5</v>
      </c>
      <c r="AC40" s="8" t="s">
        <v>5</v>
      </c>
      <c r="AD40" s="8" t="s">
        <v>5</v>
      </c>
      <c r="AE40" s="58"/>
      <c r="AF40" s="58"/>
      <c r="AG40" s="58"/>
      <c r="AH40" s="58"/>
      <c r="AI40" s="58"/>
      <c r="AJ40" s="58"/>
      <c r="AK40" s="58"/>
      <c r="AL40" s="58"/>
      <c r="AM40" s="58"/>
      <c r="AN40" s="58"/>
      <c r="AO40" s="58"/>
      <c r="AP40" s="58"/>
      <c r="AQ40" s="58"/>
      <c r="AR40" s="58"/>
      <c r="AS40" s="58"/>
      <c r="AT40" s="58"/>
      <c r="AU40" s="58"/>
      <c r="AV40" s="58"/>
    </row>
    <row r="41" spans="4:48" x14ac:dyDescent="0.3">
      <c r="D41" s="65" t="s">
        <v>120</v>
      </c>
      <c r="G41" s="8" t="s">
        <v>5</v>
      </c>
      <c r="H41" s="8" t="s">
        <v>5</v>
      </c>
      <c r="I41" s="8" t="s">
        <v>5</v>
      </c>
      <c r="J41" s="8" t="s">
        <v>6</v>
      </c>
      <c r="K41" s="8" t="s">
        <v>5</v>
      </c>
      <c r="L41" s="8" t="s">
        <v>5</v>
      </c>
      <c r="M41" s="8" t="s">
        <v>5</v>
      </c>
      <c r="N41" s="8" t="s">
        <v>5</v>
      </c>
      <c r="O41" s="8" t="s">
        <v>5</v>
      </c>
      <c r="P41" s="8" t="s">
        <v>6</v>
      </c>
      <c r="Q41" s="8" t="s">
        <v>5</v>
      </c>
      <c r="R41" s="8" t="s">
        <v>5</v>
      </c>
      <c r="S41" s="8" t="s">
        <v>5</v>
      </c>
      <c r="T41" s="8" t="s">
        <v>5</v>
      </c>
      <c r="U41" s="8" t="s">
        <v>5</v>
      </c>
      <c r="V41" s="8" t="s">
        <v>6</v>
      </c>
      <c r="W41" s="8" t="s">
        <v>5</v>
      </c>
      <c r="X41" s="8" t="s">
        <v>5</v>
      </c>
      <c r="Y41" s="8" t="s">
        <v>5</v>
      </c>
      <c r="Z41" s="8" t="s">
        <v>5</v>
      </c>
      <c r="AA41" s="8" t="s">
        <v>5</v>
      </c>
      <c r="AB41" s="8" t="s">
        <v>6</v>
      </c>
      <c r="AC41" s="8" t="s">
        <v>5</v>
      </c>
      <c r="AD41" s="8" t="s">
        <v>5</v>
      </c>
      <c r="AE41" s="58"/>
      <c r="AF41" s="58"/>
      <c r="AG41" s="58"/>
      <c r="AH41" s="58"/>
      <c r="AI41" s="58"/>
      <c r="AJ41" s="58"/>
      <c r="AK41" s="58"/>
      <c r="AL41" s="58"/>
      <c r="AM41" s="58"/>
      <c r="AN41" s="58"/>
      <c r="AO41" s="58"/>
      <c r="AP41" s="58"/>
      <c r="AQ41" s="58"/>
      <c r="AR41" s="58"/>
      <c r="AS41" s="58"/>
      <c r="AT41" s="58"/>
      <c r="AU41" s="58"/>
      <c r="AV41" s="58"/>
    </row>
    <row r="42" spans="4:48" x14ac:dyDescent="0.3">
      <c r="D42" s="65" t="s">
        <v>121</v>
      </c>
      <c r="G42" s="8" t="s">
        <v>6</v>
      </c>
      <c r="H42" s="8" t="s">
        <v>5</v>
      </c>
      <c r="I42" s="8" t="s">
        <v>5</v>
      </c>
      <c r="J42" s="8" t="s">
        <v>6</v>
      </c>
      <c r="K42" s="8" t="s">
        <v>5</v>
      </c>
      <c r="L42" s="8" t="s">
        <v>5</v>
      </c>
      <c r="M42" s="8" t="s">
        <v>6</v>
      </c>
      <c r="N42" s="8" t="s">
        <v>5</v>
      </c>
      <c r="O42" s="8" t="s">
        <v>5</v>
      </c>
      <c r="P42" s="8" t="s">
        <v>6</v>
      </c>
      <c r="Q42" s="8" t="s">
        <v>5</v>
      </c>
      <c r="R42" s="8" t="s">
        <v>5</v>
      </c>
      <c r="S42" s="8" t="s">
        <v>6</v>
      </c>
      <c r="T42" s="8" t="s">
        <v>5</v>
      </c>
      <c r="U42" s="8" t="s">
        <v>5</v>
      </c>
      <c r="V42" s="8" t="s">
        <v>6</v>
      </c>
      <c r="W42" s="8" t="s">
        <v>5</v>
      </c>
      <c r="X42" s="8" t="s">
        <v>5</v>
      </c>
      <c r="Y42" s="8" t="s">
        <v>6</v>
      </c>
      <c r="Z42" s="8" t="s">
        <v>5</v>
      </c>
      <c r="AA42" s="8" t="s">
        <v>5</v>
      </c>
      <c r="AB42" s="8" t="s">
        <v>6</v>
      </c>
      <c r="AC42" s="8" t="s">
        <v>5</v>
      </c>
      <c r="AD42" s="8" t="s">
        <v>5</v>
      </c>
      <c r="AE42" s="58"/>
      <c r="AF42" s="58"/>
      <c r="AG42" s="58"/>
      <c r="AH42" s="58"/>
      <c r="AI42" s="58"/>
      <c r="AJ42" s="58"/>
      <c r="AK42" s="58"/>
      <c r="AL42" s="58"/>
      <c r="AM42" s="58"/>
      <c r="AN42" s="58"/>
      <c r="AO42" s="58"/>
      <c r="AP42" s="58"/>
      <c r="AQ42" s="58"/>
      <c r="AR42" s="58"/>
      <c r="AS42" s="58"/>
      <c r="AT42" s="58"/>
      <c r="AU42" s="58"/>
      <c r="AV42" s="58"/>
    </row>
    <row r="43" spans="4:48" x14ac:dyDescent="0.3">
      <c r="D43" s="65" t="s">
        <v>118</v>
      </c>
      <c r="G43" s="8" t="s">
        <v>6</v>
      </c>
      <c r="H43" s="8" t="s">
        <v>5</v>
      </c>
      <c r="I43" s="8" t="s">
        <v>6</v>
      </c>
      <c r="J43" s="8" t="s">
        <v>6</v>
      </c>
      <c r="K43" s="8" t="s">
        <v>5</v>
      </c>
      <c r="L43" s="8" t="s">
        <v>5</v>
      </c>
      <c r="M43" s="8" t="s">
        <v>6</v>
      </c>
      <c r="N43" s="8" t="s">
        <v>5</v>
      </c>
      <c r="O43" s="8" t="s">
        <v>6</v>
      </c>
      <c r="P43" s="8" t="s">
        <v>6</v>
      </c>
      <c r="Q43" s="8" t="s">
        <v>5</v>
      </c>
      <c r="R43" s="8" t="s">
        <v>5</v>
      </c>
      <c r="S43" s="8" t="s">
        <v>6</v>
      </c>
      <c r="T43" s="8" t="s">
        <v>5</v>
      </c>
      <c r="U43" s="8" t="s">
        <v>6</v>
      </c>
      <c r="V43" s="8" t="s">
        <v>6</v>
      </c>
      <c r="W43" s="8" t="s">
        <v>5</v>
      </c>
      <c r="X43" s="8" t="s">
        <v>5</v>
      </c>
      <c r="Y43" s="8" t="s">
        <v>6</v>
      </c>
      <c r="Z43" s="8" t="s">
        <v>5</v>
      </c>
      <c r="AA43" s="8" t="s">
        <v>6</v>
      </c>
      <c r="AB43" s="8" t="s">
        <v>6</v>
      </c>
      <c r="AC43" s="8" t="s">
        <v>5</v>
      </c>
      <c r="AD43" s="8" t="s">
        <v>5</v>
      </c>
      <c r="AE43" s="58"/>
      <c r="AF43" s="58"/>
      <c r="AG43" s="58"/>
      <c r="AH43" s="58"/>
      <c r="AI43" s="58"/>
      <c r="AJ43" s="58"/>
      <c r="AK43" s="58"/>
      <c r="AL43" s="58"/>
      <c r="AM43" s="58"/>
      <c r="AN43" s="58"/>
      <c r="AO43" s="58"/>
      <c r="AP43" s="58"/>
      <c r="AQ43" s="58"/>
      <c r="AR43" s="58"/>
      <c r="AS43" s="58"/>
      <c r="AT43" s="58"/>
      <c r="AU43" s="58"/>
      <c r="AV43" s="58"/>
    </row>
    <row r="44" spans="4:48" x14ac:dyDescent="0.3">
      <c r="D44" s="65" t="s">
        <v>141</v>
      </c>
      <c r="G44" s="8" t="s">
        <v>5</v>
      </c>
      <c r="H44" s="8" t="s">
        <v>5</v>
      </c>
      <c r="I44" s="8" t="s">
        <v>6</v>
      </c>
      <c r="J44" s="8" t="s">
        <v>6</v>
      </c>
      <c r="K44" s="8" t="s">
        <v>5</v>
      </c>
      <c r="L44" s="8" t="s">
        <v>5</v>
      </c>
      <c r="M44" s="8" t="s">
        <v>5</v>
      </c>
      <c r="N44" s="8" t="s">
        <v>5</v>
      </c>
      <c r="O44" s="8" t="s">
        <v>6</v>
      </c>
      <c r="P44" s="8" t="s">
        <v>6</v>
      </c>
      <c r="Q44" s="8" t="s">
        <v>5</v>
      </c>
      <c r="R44" s="8" t="s">
        <v>5</v>
      </c>
      <c r="S44" s="8" t="s">
        <v>5</v>
      </c>
      <c r="T44" s="8" t="s">
        <v>5</v>
      </c>
      <c r="U44" s="8" t="s">
        <v>6</v>
      </c>
      <c r="V44" s="8" t="s">
        <v>6</v>
      </c>
      <c r="W44" s="8" t="s">
        <v>5</v>
      </c>
      <c r="X44" s="8" t="s">
        <v>5</v>
      </c>
      <c r="Y44" s="8" t="s">
        <v>5</v>
      </c>
      <c r="Z44" s="8" t="s">
        <v>5</v>
      </c>
      <c r="AA44" s="8" t="s">
        <v>6</v>
      </c>
      <c r="AB44" s="8" t="s">
        <v>6</v>
      </c>
      <c r="AC44" s="8" t="s">
        <v>5</v>
      </c>
      <c r="AD44" s="8" t="s">
        <v>5</v>
      </c>
      <c r="AE44" s="58"/>
      <c r="AF44" s="58"/>
      <c r="AG44" s="58"/>
      <c r="AH44" s="58"/>
      <c r="AI44" s="58"/>
      <c r="AJ44" s="58"/>
      <c r="AK44" s="58"/>
      <c r="AL44" s="58"/>
      <c r="AM44" s="58"/>
      <c r="AN44" s="58"/>
      <c r="AO44" s="58"/>
      <c r="AP44" s="58"/>
      <c r="AQ44" s="58"/>
      <c r="AR44" s="58"/>
      <c r="AS44" s="58"/>
      <c r="AT44" s="58"/>
      <c r="AU44" s="58"/>
      <c r="AV44" s="58"/>
    </row>
    <row r="45" spans="4:48" x14ac:dyDescent="0.3">
      <c r="D45" s="65" t="s">
        <v>130</v>
      </c>
      <c r="G45" s="8" t="s">
        <v>5</v>
      </c>
      <c r="H45" s="8" t="s">
        <v>5</v>
      </c>
      <c r="I45" s="8" t="s">
        <v>5</v>
      </c>
      <c r="J45" s="8" t="s">
        <v>5</v>
      </c>
      <c r="K45" s="8" t="s">
        <v>5</v>
      </c>
      <c r="L45" s="8" t="s">
        <v>5</v>
      </c>
      <c r="M45" s="8" t="s">
        <v>5</v>
      </c>
      <c r="N45" s="8" t="s">
        <v>5</v>
      </c>
      <c r="O45" s="8" t="s">
        <v>5</v>
      </c>
      <c r="P45" s="8" t="s">
        <v>5</v>
      </c>
      <c r="Q45" s="8" t="s">
        <v>5</v>
      </c>
      <c r="R45" s="8" t="s">
        <v>5</v>
      </c>
      <c r="S45" s="8" t="s">
        <v>5</v>
      </c>
      <c r="T45" s="8" t="s">
        <v>5</v>
      </c>
      <c r="U45" s="8" t="s">
        <v>5</v>
      </c>
      <c r="V45" s="8" t="s">
        <v>5</v>
      </c>
      <c r="W45" s="8" t="s">
        <v>5</v>
      </c>
      <c r="X45" s="8" t="s">
        <v>5</v>
      </c>
      <c r="Y45" s="8" t="s">
        <v>5</v>
      </c>
      <c r="Z45" s="8" t="s">
        <v>5</v>
      </c>
      <c r="AA45" s="8" t="s">
        <v>5</v>
      </c>
      <c r="AB45" s="8" t="s">
        <v>5</v>
      </c>
      <c r="AC45" s="8" t="s">
        <v>5</v>
      </c>
      <c r="AD45" s="8" t="s">
        <v>5</v>
      </c>
      <c r="AE45" s="58"/>
      <c r="AF45" s="58"/>
      <c r="AG45" s="58"/>
      <c r="AH45" s="58"/>
      <c r="AI45" s="58"/>
      <c r="AJ45" s="58"/>
      <c r="AK45" s="58"/>
      <c r="AL45" s="58"/>
      <c r="AM45" s="58"/>
      <c r="AN45" s="58"/>
      <c r="AO45" s="58"/>
      <c r="AP45" s="58"/>
      <c r="AQ45" s="58"/>
      <c r="AR45" s="58"/>
      <c r="AS45" s="58"/>
      <c r="AT45" s="58"/>
      <c r="AU45" s="58"/>
      <c r="AV45" s="58"/>
    </row>
    <row r="46" spans="4:48" x14ac:dyDescent="0.3">
      <c r="D46" s="65" t="s">
        <v>131</v>
      </c>
      <c r="G46" s="8" t="s">
        <v>5</v>
      </c>
      <c r="H46" s="8" t="s">
        <v>5</v>
      </c>
      <c r="I46" s="8" t="s">
        <v>5</v>
      </c>
      <c r="J46" s="8" t="s">
        <v>5</v>
      </c>
      <c r="K46" s="8" t="s">
        <v>5</v>
      </c>
      <c r="L46" s="8" t="s">
        <v>5</v>
      </c>
      <c r="M46" s="8" t="s">
        <v>5</v>
      </c>
      <c r="N46" s="8" t="s">
        <v>5</v>
      </c>
      <c r="O46" s="8" t="s">
        <v>5</v>
      </c>
      <c r="P46" s="8" t="s">
        <v>5</v>
      </c>
      <c r="Q46" s="8" t="s">
        <v>5</v>
      </c>
      <c r="R46" s="8" t="s">
        <v>5</v>
      </c>
      <c r="S46" s="8" t="s">
        <v>5</v>
      </c>
      <c r="T46" s="8" t="s">
        <v>5</v>
      </c>
      <c r="U46" s="8" t="s">
        <v>5</v>
      </c>
      <c r="V46" s="8" t="s">
        <v>5</v>
      </c>
      <c r="W46" s="8" t="s">
        <v>5</v>
      </c>
      <c r="X46" s="8" t="s">
        <v>5</v>
      </c>
      <c r="Y46" s="8" t="s">
        <v>5</v>
      </c>
      <c r="Z46" s="8" t="s">
        <v>5</v>
      </c>
      <c r="AA46" s="8" t="s">
        <v>5</v>
      </c>
      <c r="AB46" s="8" t="s">
        <v>5</v>
      </c>
      <c r="AC46" s="8" t="s">
        <v>5</v>
      </c>
      <c r="AD46" s="8" t="s">
        <v>5</v>
      </c>
      <c r="AE46" s="58"/>
      <c r="AF46" s="58"/>
      <c r="AG46" s="58"/>
      <c r="AH46" s="58"/>
      <c r="AI46" s="58"/>
      <c r="AJ46" s="58"/>
      <c r="AK46" s="58"/>
      <c r="AL46" s="58"/>
      <c r="AM46" s="58"/>
      <c r="AN46" s="58"/>
      <c r="AO46" s="58"/>
      <c r="AP46" s="58"/>
      <c r="AQ46" s="58"/>
      <c r="AR46" s="58"/>
      <c r="AS46" s="58"/>
      <c r="AT46" s="58"/>
      <c r="AU46" s="58"/>
      <c r="AV46" s="58"/>
    </row>
    <row r="47" spans="4:48" x14ac:dyDescent="0.3">
      <c r="D47" s="65" t="s">
        <v>132</v>
      </c>
      <c r="G47" s="8" t="s">
        <v>5</v>
      </c>
      <c r="H47" s="8" t="s">
        <v>5</v>
      </c>
      <c r="I47" s="8" t="s">
        <v>5</v>
      </c>
      <c r="J47" s="8" t="s">
        <v>5</v>
      </c>
      <c r="K47" s="8" t="s">
        <v>5</v>
      </c>
      <c r="L47" s="8" t="s">
        <v>5</v>
      </c>
      <c r="M47" s="8" t="s">
        <v>5</v>
      </c>
      <c r="N47" s="8" t="s">
        <v>5</v>
      </c>
      <c r="O47" s="8" t="s">
        <v>5</v>
      </c>
      <c r="P47" s="8" t="s">
        <v>5</v>
      </c>
      <c r="Q47" s="8" t="s">
        <v>5</v>
      </c>
      <c r="R47" s="8" t="s">
        <v>5</v>
      </c>
      <c r="S47" s="8" t="s">
        <v>5</v>
      </c>
      <c r="T47" s="8" t="s">
        <v>5</v>
      </c>
      <c r="U47" s="8" t="s">
        <v>5</v>
      </c>
      <c r="V47" s="8" t="s">
        <v>5</v>
      </c>
      <c r="W47" s="8" t="s">
        <v>5</v>
      </c>
      <c r="X47" s="8" t="s">
        <v>5</v>
      </c>
      <c r="Y47" s="8" t="s">
        <v>5</v>
      </c>
      <c r="Z47" s="8" t="s">
        <v>5</v>
      </c>
      <c r="AA47" s="8" t="s">
        <v>5</v>
      </c>
      <c r="AB47" s="8" t="s">
        <v>5</v>
      </c>
      <c r="AC47" s="8" t="s">
        <v>5</v>
      </c>
      <c r="AD47" s="8" t="s">
        <v>5</v>
      </c>
      <c r="AE47" s="58"/>
      <c r="AF47" s="58"/>
      <c r="AG47" s="58"/>
      <c r="AH47" s="58"/>
      <c r="AI47" s="58"/>
      <c r="AJ47" s="58"/>
      <c r="AK47" s="58"/>
      <c r="AL47" s="58"/>
      <c r="AM47" s="58"/>
      <c r="AN47" s="58"/>
      <c r="AO47" s="58"/>
      <c r="AP47" s="58"/>
      <c r="AQ47" s="58"/>
      <c r="AR47" s="58"/>
      <c r="AS47" s="58"/>
      <c r="AT47" s="58"/>
      <c r="AU47" s="58"/>
      <c r="AV47" s="58"/>
    </row>
    <row r="48" spans="4:48" x14ac:dyDescent="0.3">
      <c r="D48" s="65" t="s">
        <v>133</v>
      </c>
      <c r="G48" s="8" t="s">
        <v>5</v>
      </c>
      <c r="H48" s="8" t="s">
        <v>5</v>
      </c>
      <c r="I48" s="8" t="s">
        <v>5</v>
      </c>
      <c r="J48" s="8" t="s">
        <v>5</v>
      </c>
      <c r="K48" s="8" t="s">
        <v>5</v>
      </c>
      <c r="L48" s="8" t="s">
        <v>5</v>
      </c>
      <c r="M48" s="8" t="s">
        <v>5</v>
      </c>
      <c r="N48" s="8" t="s">
        <v>5</v>
      </c>
      <c r="O48" s="8" t="s">
        <v>5</v>
      </c>
      <c r="P48" s="8" t="s">
        <v>5</v>
      </c>
      <c r="Q48" s="8" t="s">
        <v>5</v>
      </c>
      <c r="R48" s="8" t="s">
        <v>5</v>
      </c>
      <c r="S48" s="8" t="s">
        <v>5</v>
      </c>
      <c r="T48" s="8" t="s">
        <v>5</v>
      </c>
      <c r="U48" s="8" t="s">
        <v>5</v>
      </c>
      <c r="V48" s="8" t="s">
        <v>5</v>
      </c>
      <c r="W48" s="8" t="s">
        <v>5</v>
      </c>
      <c r="X48" s="8" t="s">
        <v>5</v>
      </c>
      <c r="Y48" s="8" t="s">
        <v>5</v>
      </c>
      <c r="Z48" s="8" t="s">
        <v>5</v>
      </c>
      <c r="AA48" s="8" t="s">
        <v>5</v>
      </c>
      <c r="AB48" s="8" t="s">
        <v>5</v>
      </c>
      <c r="AC48" s="8" t="s">
        <v>5</v>
      </c>
      <c r="AD48" s="8" t="s">
        <v>5</v>
      </c>
      <c r="AE48" s="58"/>
      <c r="AF48" s="58"/>
      <c r="AG48" s="58"/>
      <c r="AH48" s="58"/>
      <c r="AI48" s="58"/>
      <c r="AJ48" s="58"/>
      <c r="AK48" s="58"/>
      <c r="AL48" s="58"/>
      <c r="AM48" s="58"/>
      <c r="AN48" s="58"/>
      <c r="AO48" s="58"/>
      <c r="AP48" s="58"/>
      <c r="AQ48" s="58"/>
      <c r="AR48" s="58"/>
      <c r="AS48" s="58"/>
      <c r="AT48" s="58"/>
      <c r="AU48" s="58"/>
      <c r="AV48" s="58"/>
    </row>
    <row r="49" spans="4:48" x14ac:dyDescent="0.3">
      <c r="D49" s="65" t="s">
        <v>134</v>
      </c>
      <c r="G49" s="8" t="s">
        <v>5</v>
      </c>
      <c r="H49" s="8" t="s">
        <v>5</v>
      </c>
      <c r="I49" s="8" t="s">
        <v>5</v>
      </c>
      <c r="J49" s="8" t="s">
        <v>5</v>
      </c>
      <c r="K49" s="8" t="s">
        <v>5</v>
      </c>
      <c r="L49" s="8" t="s">
        <v>5</v>
      </c>
      <c r="M49" s="8" t="s">
        <v>5</v>
      </c>
      <c r="N49" s="8" t="s">
        <v>5</v>
      </c>
      <c r="O49" s="8" t="s">
        <v>5</v>
      </c>
      <c r="P49" s="8" t="s">
        <v>5</v>
      </c>
      <c r="Q49" s="8" t="s">
        <v>5</v>
      </c>
      <c r="R49" s="8" t="s">
        <v>5</v>
      </c>
      <c r="S49" s="8" t="s">
        <v>5</v>
      </c>
      <c r="T49" s="8" t="s">
        <v>5</v>
      </c>
      <c r="U49" s="8" t="s">
        <v>5</v>
      </c>
      <c r="V49" s="8" t="s">
        <v>5</v>
      </c>
      <c r="W49" s="8" t="s">
        <v>5</v>
      </c>
      <c r="X49" s="8" t="s">
        <v>5</v>
      </c>
      <c r="Y49" s="8" t="s">
        <v>5</v>
      </c>
      <c r="Z49" s="8" t="s">
        <v>5</v>
      </c>
      <c r="AA49" s="8" t="s">
        <v>5</v>
      </c>
      <c r="AB49" s="8" t="s">
        <v>5</v>
      </c>
      <c r="AC49" s="8" t="s">
        <v>5</v>
      </c>
      <c r="AD49" s="8" t="s">
        <v>5</v>
      </c>
      <c r="AE49" s="58"/>
      <c r="AF49" s="58"/>
      <c r="AG49" s="58"/>
      <c r="AH49" s="58"/>
      <c r="AI49" s="58"/>
      <c r="AJ49" s="58"/>
      <c r="AK49" s="58"/>
      <c r="AL49" s="58"/>
      <c r="AM49" s="58"/>
      <c r="AN49" s="58"/>
      <c r="AO49" s="58"/>
      <c r="AP49" s="58"/>
      <c r="AQ49" s="58"/>
      <c r="AR49" s="58"/>
      <c r="AS49" s="58"/>
      <c r="AT49" s="58"/>
      <c r="AU49" s="58"/>
      <c r="AV49" s="58"/>
    </row>
    <row r="50" spans="4:48" x14ac:dyDescent="0.3">
      <c r="D50" s="65" t="s">
        <v>135</v>
      </c>
      <c r="G50" s="8" t="s">
        <v>5</v>
      </c>
      <c r="H50" s="8" t="s">
        <v>5</v>
      </c>
      <c r="I50" s="8" t="s">
        <v>5</v>
      </c>
      <c r="J50" s="8" t="s">
        <v>5</v>
      </c>
      <c r="K50" s="8" t="s">
        <v>5</v>
      </c>
      <c r="L50" s="8" t="s">
        <v>5</v>
      </c>
      <c r="M50" s="8" t="s">
        <v>5</v>
      </c>
      <c r="N50" s="8" t="s">
        <v>5</v>
      </c>
      <c r="O50" s="8" t="s">
        <v>5</v>
      </c>
      <c r="P50" s="8" t="s">
        <v>5</v>
      </c>
      <c r="Q50" s="8" t="s">
        <v>5</v>
      </c>
      <c r="R50" s="8" t="s">
        <v>5</v>
      </c>
      <c r="S50" s="8" t="s">
        <v>5</v>
      </c>
      <c r="T50" s="8" t="s">
        <v>5</v>
      </c>
      <c r="U50" s="8" t="s">
        <v>5</v>
      </c>
      <c r="V50" s="8" t="s">
        <v>5</v>
      </c>
      <c r="W50" s="8" t="s">
        <v>5</v>
      </c>
      <c r="X50" s="8" t="s">
        <v>5</v>
      </c>
      <c r="Y50" s="8" t="s">
        <v>5</v>
      </c>
      <c r="Z50" s="8" t="s">
        <v>5</v>
      </c>
      <c r="AA50" s="8" t="s">
        <v>5</v>
      </c>
      <c r="AB50" s="8" t="s">
        <v>5</v>
      </c>
      <c r="AC50" s="8" t="s">
        <v>5</v>
      </c>
      <c r="AD50" s="8" t="s">
        <v>5</v>
      </c>
      <c r="AE50" s="58"/>
      <c r="AF50" s="58"/>
      <c r="AG50" s="58"/>
      <c r="AH50" s="58"/>
      <c r="AI50" s="58"/>
      <c r="AJ50" s="58"/>
      <c r="AK50" s="58"/>
      <c r="AL50" s="58"/>
      <c r="AM50" s="58"/>
      <c r="AN50" s="58"/>
      <c r="AO50" s="58"/>
      <c r="AP50" s="58"/>
      <c r="AQ50" s="58"/>
      <c r="AR50" s="58"/>
      <c r="AS50" s="58"/>
      <c r="AT50" s="58"/>
      <c r="AU50" s="58"/>
      <c r="AV50" s="58"/>
    </row>
    <row r="51" spans="4:48" x14ac:dyDescent="0.3">
      <c r="D51" s="65" t="s">
        <v>136</v>
      </c>
      <c r="G51" s="8" t="s">
        <v>6</v>
      </c>
      <c r="H51" s="8" t="s">
        <v>5</v>
      </c>
      <c r="I51" s="8" t="s">
        <v>5</v>
      </c>
      <c r="J51" s="8" t="s">
        <v>6</v>
      </c>
      <c r="K51" s="8" t="s">
        <v>5</v>
      </c>
      <c r="L51" s="8" t="s">
        <v>5</v>
      </c>
      <c r="M51" s="8" t="s">
        <v>6</v>
      </c>
      <c r="N51" s="8" t="s">
        <v>5</v>
      </c>
      <c r="O51" s="8" t="s">
        <v>5</v>
      </c>
      <c r="P51" s="8" t="s">
        <v>6</v>
      </c>
      <c r="Q51" s="8" t="s">
        <v>5</v>
      </c>
      <c r="R51" s="8" t="s">
        <v>5</v>
      </c>
      <c r="S51" s="8" t="s">
        <v>6</v>
      </c>
      <c r="T51" s="8" t="s">
        <v>5</v>
      </c>
      <c r="U51" s="8" t="s">
        <v>5</v>
      </c>
      <c r="V51" s="8" t="s">
        <v>6</v>
      </c>
      <c r="W51" s="8" t="s">
        <v>5</v>
      </c>
      <c r="X51" s="8" t="s">
        <v>5</v>
      </c>
      <c r="Y51" s="8" t="s">
        <v>6</v>
      </c>
      <c r="Z51" s="8" t="s">
        <v>5</v>
      </c>
      <c r="AA51" s="8" t="s">
        <v>5</v>
      </c>
      <c r="AB51" s="8" t="s">
        <v>6</v>
      </c>
      <c r="AC51" s="8" t="s">
        <v>5</v>
      </c>
      <c r="AD51" s="8" t="s">
        <v>5</v>
      </c>
      <c r="AE51" s="58"/>
      <c r="AF51" s="58"/>
      <c r="AG51" s="58"/>
      <c r="AH51" s="58"/>
      <c r="AI51" s="58"/>
      <c r="AJ51" s="58"/>
      <c r="AK51" s="58"/>
      <c r="AL51" s="58"/>
      <c r="AM51" s="58"/>
      <c r="AN51" s="58"/>
      <c r="AO51" s="58"/>
      <c r="AP51" s="58"/>
      <c r="AQ51" s="58"/>
      <c r="AR51" s="58"/>
      <c r="AS51" s="58"/>
      <c r="AT51" s="58"/>
      <c r="AU51" s="58"/>
      <c r="AV51" s="58"/>
    </row>
    <row r="52" spans="4:48" x14ac:dyDescent="0.3">
      <c r="D52" s="65" t="s">
        <v>139</v>
      </c>
      <c r="G52" s="8" t="s">
        <v>5</v>
      </c>
      <c r="H52" s="8" t="s">
        <v>5</v>
      </c>
      <c r="I52" s="8" t="s">
        <v>5</v>
      </c>
      <c r="J52" s="8" t="s">
        <v>5</v>
      </c>
      <c r="K52" s="8" t="s">
        <v>5</v>
      </c>
      <c r="L52" s="8" t="s">
        <v>5</v>
      </c>
      <c r="M52" s="8" t="s">
        <v>5</v>
      </c>
      <c r="N52" s="8" t="s">
        <v>5</v>
      </c>
      <c r="O52" s="8" t="s">
        <v>5</v>
      </c>
      <c r="P52" s="8" t="s">
        <v>5</v>
      </c>
      <c r="Q52" s="8" t="s">
        <v>5</v>
      </c>
      <c r="R52" s="8" t="s">
        <v>5</v>
      </c>
      <c r="S52" s="8" t="s">
        <v>5</v>
      </c>
      <c r="T52" s="8" t="s">
        <v>5</v>
      </c>
      <c r="U52" s="8" t="s">
        <v>5</v>
      </c>
      <c r="V52" s="8" t="s">
        <v>5</v>
      </c>
      <c r="W52" s="8" t="s">
        <v>5</v>
      </c>
      <c r="X52" s="8" t="s">
        <v>5</v>
      </c>
      <c r="Y52" s="8" t="s">
        <v>5</v>
      </c>
      <c r="Z52" s="8" t="s">
        <v>5</v>
      </c>
      <c r="AA52" s="8" t="s">
        <v>5</v>
      </c>
      <c r="AB52" s="8" t="s">
        <v>5</v>
      </c>
      <c r="AC52" s="8" t="s">
        <v>5</v>
      </c>
      <c r="AD52" s="8" t="s">
        <v>5</v>
      </c>
      <c r="AE52" s="58"/>
      <c r="AF52" s="58"/>
      <c r="AG52" s="58"/>
      <c r="AH52" s="58"/>
      <c r="AI52" s="58"/>
      <c r="AJ52" s="58"/>
      <c r="AK52" s="58"/>
      <c r="AL52" s="58"/>
      <c r="AM52" s="58"/>
      <c r="AN52" s="58"/>
      <c r="AO52" s="58"/>
      <c r="AP52" s="58"/>
      <c r="AQ52" s="58"/>
      <c r="AR52" s="58"/>
      <c r="AS52" s="58"/>
      <c r="AT52" s="58"/>
      <c r="AU52" s="58"/>
      <c r="AV52" s="58"/>
    </row>
    <row r="53" spans="4:48" x14ac:dyDescent="0.3">
      <c r="D53" s="65" t="s">
        <v>138</v>
      </c>
      <c r="G53" s="8" t="s">
        <v>5</v>
      </c>
      <c r="H53" s="8" t="s">
        <v>5</v>
      </c>
      <c r="I53" s="8" t="s">
        <v>5</v>
      </c>
      <c r="J53" s="8" t="s">
        <v>5</v>
      </c>
      <c r="K53" s="8" t="s">
        <v>5</v>
      </c>
      <c r="L53" s="8" t="s">
        <v>5</v>
      </c>
      <c r="M53" s="8" t="s">
        <v>5</v>
      </c>
      <c r="N53" s="8" t="s">
        <v>5</v>
      </c>
      <c r="O53" s="8" t="s">
        <v>5</v>
      </c>
      <c r="P53" s="8" t="s">
        <v>5</v>
      </c>
      <c r="Q53" s="8" t="s">
        <v>5</v>
      </c>
      <c r="R53" s="8" t="s">
        <v>5</v>
      </c>
      <c r="S53" s="8" t="s">
        <v>5</v>
      </c>
      <c r="T53" s="8" t="s">
        <v>5</v>
      </c>
      <c r="U53" s="8" t="s">
        <v>5</v>
      </c>
      <c r="V53" s="8" t="s">
        <v>5</v>
      </c>
      <c r="W53" s="8" t="s">
        <v>5</v>
      </c>
      <c r="X53" s="8" t="s">
        <v>5</v>
      </c>
      <c r="Y53" s="8" t="s">
        <v>5</v>
      </c>
      <c r="Z53" s="8" t="s">
        <v>5</v>
      </c>
      <c r="AA53" s="8" t="s">
        <v>5</v>
      </c>
      <c r="AB53" s="8" t="s">
        <v>5</v>
      </c>
      <c r="AC53" s="8" t="s">
        <v>5</v>
      </c>
      <c r="AD53" s="8" t="s">
        <v>5</v>
      </c>
      <c r="AE53" s="58"/>
      <c r="AF53" s="58"/>
      <c r="AG53" s="58"/>
      <c r="AH53" s="58"/>
      <c r="AI53" s="58"/>
      <c r="AJ53" s="58"/>
      <c r="AK53" s="58"/>
      <c r="AL53" s="58"/>
      <c r="AM53" s="58"/>
      <c r="AN53" s="58"/>
      <c r="AO53" s="58"/>
      <c r="AP53" s="58"/>
      <c r="AQ53" s="58"/>
      <c r="AR53" s="58"/>
      <c r="AS53" s="58"/>
      <c r="AT53" s="58"/>
      <c r="AU53" s="58"/>
      <c r="AV53" s="58"/>
    </row>
    <row r="54" spans="4:48" x14ac:dyDescent="0.3">
      <c r="D54" s="65" t="s">
        <v>137</v>
      </c>
      <c r="G54" s="8" t="s">
        <v>5</v>
      </c>
      <c r="H54" s="8" t="s">
        <v>5</v>
      </c>
      <c r="I54" s="8" t="s">
        <v>5</v>
      </c>
      <c r="J54" s="8" t="s">
        <v>5</v>
      </c>
      <c r="K54" s="8" t="s">
        <v>5</v>
      </c>
      <c r="L54" s="8" t="s">
        <v>5</v>
      </c>
      <c r="M54" s="8" t="s">
        <v>5</v>
      </c>
      <c r="N54" s="8" t="s">
        <v>5</v>
      </c>
      <c r="O54" s="8" t="s">
        <v>5</v>
      </c>
      <c r="P54" s="8" t="s">
        <v>5</v>
      </c>
      <c r="Q54" s="8" t="s">
        <v>5</v>
      </c>
      <c r="R54" s="8" t="s">
        <v>5</v>
      </c>
      <c r="S54" s="8" t="s">
        <v>5</v>
      </c>
      <c r="T54" s="8" t="s">
        <v>5</v>
      </c>
      <c r="U54" s="8" t="s">
        <v>5</v>
      </c>
      <c r="V54" s="8" t="s">
        <v>5</v>
      </c>
      <c r="W54" s="8" t="s">
        <v>5</v>
      </c>
      <c r="X54" s="8" t="s">
        <v>5</v>
      </c>
      <c r="Y54" s="8" t="s">
        <v>5</v>
      </c>
      <c r="Z54" s="8" t="s">
        <v>5</v>
      </c>
      <c r="AA54" s="8" t="s">
        <v>5</v>
      </c>
      <c r="AB54" s="8" t="s">
        <v>5</v>
      </c>
      <c r="AC54" s="8" t="s">
        <v>5</v>
      </c>
      <c r="AD54" s="8" t="s">
        <v>5</v>
      </c>
      <c r="AE54" s="58"/>
      <c r="AF54" s="58"/>
      <c r="AG54" s="58"/>
      <c r="AH54" s="58"/>
      <c r="AI54" s="58"/>
      <c r="AJ54" s="58"/>
      <c r="AK54" s="58"/>
      <c r="AL54" s="58"/>
      <c r="AM54" s="58"/>
      <c r="AN54" s="58"/>
      <c r="AO54" s="58"/>
      <c r="AP54" s="58"/>
      <c r="AQ54" s="58"/>
      <c r="AR54" s="58"/>
      <c r="AS54" s="58"/>
      <c r="AT54" s="58"/>
      <c r="AU54" s="58"/>
      <c r="AV54" s="58"/>
    </row>
    <row r="55" spans="4:48" x14ac:dyDescent="0.3">
      <c r="G55" s="5" t="b">
        <f>AND(NOT(AND($D$22='Avropsförfrågan med kontrakt'!$G$24,G22="NEJ")),(NOT(AND($D$23='Avropsförfrågan med kontrakt'!$G$24,G23="NEJ"))),(NOT(AND($D$24='Avropsförfrågan med kontrakt'!$G$24,G24="NEJ"))),(NOT(AND($D$25='Avropsförfrågan med kontrakt'!$G$24,G25="NEJ"))),(NOT(AND($D$26='Avropsförfrågan med kontrakt'!$G$24,G26="NEJ"))),(NOT(AND($D$27='Avropsförfrågan med kontrakt'!$G$24,G27="NEJ"))),(NOT(AND($D$28='Avropsförfrågan med kontrakt'!$G$24,G28="NEJ"))),(NOT(AND($D$29='Avropsförfrågan med kontrakt'!$G$24,G29="NEJ"))),(NOT(AND($D$30='Avropsförfrågan med kontrakt'!$G$24,G30="NEJ"))),(NOT(AND($D$31='Avropsförfrågan med kontrakt'!$G$24,G31="NEJ"))),(NOT(AND($D$32='Avropsförfrågan med kontrakt'!$G$24,G32="NEJ"))),(NOT(AND($D$33='Avropsförfrågan med kontrakt'!$G$24,G33="NEJ"))),(NOT(AND($D$34='Avropsförfrågan med kontrakt'!$G$24,G34="NEJ"))),(NOT(AND($D$35='Avropsförfrågan med kontrakt'!$G$24,G35="NEJ"))),(NOT(AND($D$36='Avropsförfrågan med kontrakt'!$G$24,G36="NEJ"))),(NOT(AND($D$37='Avropsförfrågan med kontrakt'!$G$24,G37="NEJ"))),(NOT(AND($D$38='Avropsförfrågan med kontrakt'!$G$24,G38="NEJ"))),(NOT(AND($D$39='Avropsförfrågan med kontrakt'!$G$24,G39="NEJ"))),(NOT(AND($D$40='Avropsförfrågan med kontrakt'!$G$24,G40="NEJ"))),(NOT(AND($D$41='Avropsförfrågan med kontrakt'!$G$24,G41="NEJ"))),(NOT(AND($D$42='Avropsförfrågan med kontrakt'!$G$24,G42="NEJ"))),(NOT(AND($D$43='Avropsförfrågan med kontrakt'!$G$24,G43="NEJ"))),(NOT(AND($D$44='Avropsförfrågan med kontrakt'!$G$24,G44="NEJ"))),(NOT(AND($D$45='Avropsförfrågan med kontrakt'!$G$24,G45="NEJ"))),(NOT(AND($D$46='Avropsförfrågan med kontrakt'!$G$24,G46="NEJ"))),(NOT(AND($D$47='Avropsförfrågan med kontrakt'!$G$24,G47="NEJ"))),(NOT(AND($D$48='Avropsförfrågan med kontrakt'!$G$24,G48="NEJ"))),(NOT(AND($D$49='Avropsförfrågan med kontrakt'!$G$24,G49="NEJ"))),(NOT(AND($D$50='Avropsförfrågan med kontrakt'!$G$24,G50="NEJ"))),(NOT(AND($D$51='Avropsförfrågan med kontrakt'!$G$24,G51="NEJ"))),(NOT(AND($D$52='Avropsförfrågan med kontrakt'!$G$24,G52="NEJ"))),(NOT(AND($D$53='Avropsförfrågan med kontrakt'!$G$24,G53="NEJ"))),(NOT(AND($D$54='Avropsförfrågan med kontrakt'!$G$24,G54="NEJ"))))</f>
        <v>1</v>
      </c>
      <c r="H55" s="5" t="b">
        <f>AND(NOT(AND($D$22='Avropsförfrågan med kontrakt'!$G$24,H22="NEJ")),(NOT(AND($D$23='Avropsförfrågan med kontrakt'!$G$24,H23="NEJ"))),(NOT(AND($D$24='Avropsförfrågan med kontrakt'!$G$24,H24="NEJ"))),(NOT(AND($D$25='Avropsförfrågan med kontrakt'!$G$24,H25="NEJ"))),(NOT(AND($D$26='Avropsförfrågan med kontrakt'!$G$24,H26="NEJ"))),(NOT(AND($D$27='Avropsförfrågan med kontrakt'!$G$24,H27="NEJ"))),(NOT(AND($D$28='Avropsförfrågan med kontrakt'!$G$24,H28="NEJ"))),(NOT(AND($D$29='Avropsförfrågan med kontrakt'!$G$24,H29="NEJ"))),(NOT(AND($D$30='Avropsförfrågan med kontrakt'!$G$24,H30="NEJ"))),(NOT(AND($D$31='Avropsförfrågan med kontrakt'!$G$24,H31="NEJ"))),(NOT(AND($D$32='Avropsförfrågan med kontrakt'!$G$24,H32="NEJ"))),(NOT(AND($D$33='Avropsförfrågan med kontrakt'!$G$24,H33="NEJ"))),(NOT(AND($D$34='Avropsförfrågan med kontrakt'!$G$24,H34="NEJ"))),(NOT(AND($D$35='Avropsförfrågan med kontrakt'!$G$24,H35="NEJ"))),(NOT(AND($D$36='Avropsförfrågan med kontrakt'!$G$24,H36="NEJ"))),(NOT(AND($D$37='Avropsförfrågan med kontrakt'!$G$24,H37="NEJ"))),(NOT(AND($D$38='Avropsförfrågan med kontrakt'!$G$24,H38="NEJ"))),(NOT(AND($D$39='Avropsförfrågan med kontrakt'!$G$24,H39="NEJ"))),(NOT(AND($D$40='Avropsförfrågan med kontrakt'!$G$24,H40="NEJ"))),(NOT(AND($D$41='Avropsförfrågan med kontrakt'!$G$24,H41="NEJ"))),(NOT(AND($D$42='Avropsförfrågan med kontrakt'!$G$24,H42="NEJ"))),(NOT(AND($D$43='Avropsförfrågan med kontrakt'!$G$24,H43="NEJ"))),(NOT(AND($D$44='Avropsförfrågan med kontrakt'!$G$24,H44="NEJ"))),(NOT(AND($D$45='Avropsförfrågan med kontrakt'!$G$24,H45="NEJ"))),(NOT(AND($D$46='Avropsförfrågan med kontrakt'!$G$24,H46="NEJ"))),(NOT(AND($D$47='Avropsförfrågan med kontrakt'!$G$24,H47="NEJ"))),(NOT(AND($D$48='Avropsförfrågan med kontrakt'!$G$24,H48="NEJ"))),(NOT(AND($D$49='Avropsförfrågan med kontrakt'!$G$24,H49="NEJ"))),(NOT(AND($D$50='Avropsförfrågan med kontrakt'!$G$24,H50="NEJ"))),(NOT(AND($D$51='Avropsförfrågan med kontrakt'!$G$24,H51="NEJ"))),(NOT(AND($D$52='Avropsförfrågan med kontrakt'!$G$24,H52="NEJ"))),(NOT(AND($D$53='Avropsförfrågan med kontrakt'!$G$24,H53="NEJ"))),(NOT(AND($D$54='Avropsförfrågan med kontrakt'!$G$24,H54="NEJ"))))</f>
        <v>1</v>
      </c>
      <c r="I55" s="5" t="b">
        <f>AND(NOT(AND($D$22='Avropsförfrågan med kontrakt'!$G$24,I22="NEJ")),(NOT(AND($D$23='Avropsförfrågan med kontrakt'!$G$24,I23="NEJ"))),(NOT(AND($D$24='Avropsförfrågan med kontrakt'!$G$24,I24="NEJ"))),(NOT(AND($D$25='Avropsförfrågan med kontrakt'!$G$24,I25="NEJ"))),(NOT(AND($D$26='Avropsförfrågan med kontrakt'!$G$24,I26="NEJ"))),(NOT(AND($D$27='Avropsförfrågan med kontrakt'!$G$24,I27="NEJ"))),(NOT(AND($D$28='Avropsförfrågan med kontrakt'!$G$24,I28="NEJ"))),(NOT(AND($D$29='Avropsförfrågan med kontrakt'!$G$24,I29="NEJ"))),(NOT(AND($D$30='Avropsförfrågan med kontrakt'!$G$24,I30="NEJ"))),(NOT(AND($D$31='Avropsförfrågan med kontrakt'!$G$24,I31="NEJ"))),(NOT(AND($D$32='Avropsförfrågan med kontrakt'!$G$24,I32="NEJ"))),(NOT(AND($D$33='Avropsförfrågan med kontrakt'!$G$24,I33="NEJ"))),(NOT(AND($D$34='Avropsförfrågan med kontrakt'!$G$24,I34="NEJ"))),(NOT(AND($D$35='Avropsförfrågan med kontrakt'!$G$24,I35="NEJ"))),(NOT(AND($D$36='Avropsförfrågan med kontrakt'!$G$24,I36="NEJ"))),(NOT(AND($D$37='Avropsförfrågan med kontrakt'!$G$24,I37="NEJ"))),(NOT(AND($D$38='Avropsförfrågan med kontrakt'!$G$24,I38="NEJ"))),(NOT(AND($D$39='Avropsförfrågan med kontrakt'!$G$24,I39="NEJ"))),(NOT(AND($D$40='Avropsförfrågan med kontrakt'!$G$24,I40="NEJ"))),(NOT(AND($D$41='Avropsförfrågan med kontrakt'!$G$24,I41="NEJ"))),(NOT(AND($D$42='Avropsförfrågan med kontrakt'!$G$24,I42="NEJ"))),(NOT(AND($D$43='Avropsförfrågan med kontrakt'!$G$24,I43="NEJ"))),(NOT(AND($D$44='Avropsförfrågan med kontrakt'!$G$24,I44="NEJ"))),(NOT(AND($D$45='Avropsförfrågan med kontrakt'!$G$24,I45="NEJ"))),(NOT(AND($D$46='Avropsförfrågan med kontrakt'!$G$24,I46="NEJ"))),(NOT(AND($D$47='Avropsförfrågan med kontrakt'!$G$24,I47="NEJ"))),(NOT(AND($D$48='Avropsförfrågan med kontrakt'!$G$24,I48="NEJ"))),(NOT(AND($D$49='Avropsförfrågan med kontrakt'!$G$24,I49="NEJ"))),(NOT(AND($D$50='Avropsförfrågan med kontrakt'!$G$24,I50="NEJ"))),(NOT(AND($D$51='Avropsförfrågan med kontrakt'!$G$24,I51="NEJ"))),(NOT(AND($D$52='Avropsförfrågan med kontrakt'!$G$24,I52="NEJ"))),(NOT(AND($D$53='Avropsförfrågan med kontrakt'!$G$24,I53="NEJ"))),(NOT(AND($D$54='Avropsförfrågan med kontrakt'!$G$24,I54="NEJ"))))</f>
        <v>1</v>
      </c>
      <c r="J55" s="5" t="b">
        <f>AND(NOT(AND($D$22='Avropsförfrågan med kontrakt'!$G$24,J22="NEJ")),(NOT(AND($D$23='Avropsförfrågan med kontrakt'!$G$24,J23="NEJ"))),(NOT(AND($D$24='Avropsförfrågan med kontrakt'!$G$24,J24="NEJ"))),(NOT(AND($D$25='Avropsförfrågan med kontrakt'!$G$24,J25="NEJ"))),(NOT(AND($D$26='Avropsförfrågan med kontrakt'!$G$24,J26="NEJ"))),(NOT(AND($D$27='Avropsförfrågan med kontrakt'!$G$24,J27="NEJ"))),(NOT(AND($D$28='Avropsförfrågan med kontrakt'!$G$24,J28="NEJ"))),(NOT(AND($D$29='Avropsförfrågan med kontrakt'!$G$24,J29="NEJ"))),(NOT(AND($D$30='Avropsförfrågan med kontrakt'!$G$24,J30="NEJ"))),(NOT(AND($D$31='Avropsförfrågan med kontrakt'!$G$24,J31="NEJ"))),(NOT(AND($D$32='Avropsförfrågan med kontrakt'!$G$24,J32="NEJ"))),(NOT(AND($D$33='Avropsförfrågan med kontrakt'!$G$24,J33="NEJ"))),(NOT(AND($D$34='Avropsförfrågan med kontrakt'!$G$24,J34="NEJ"))),(NOT(AND($D$35='Avropsförfrågan med kontrakt'!$G$24,J35="NEJ"))),(NOT(AND($D$36='Avropsförfrågan med kontrakt'!$G$24,J36="NEJ"))),(NOT(AND($D$37='Avropsförfrågan med kontrakt'!$G$24,J37="NEJ"))),(NOT(AND($D$38='Avropsförfrågan med kontrakt'!$G$24,J38="NEJ"))),(NOT(AND($D$39='Avropsförfrågan med kontrakt'!$G$24,J39="NEJ"))),(NOT(AND($D$40='Avropsförfrågan med kontrakt'!$G$24,J40="NEJ"))),(NOT(AND($D$41='Avropsförfrågan med kontrakt'!$G$24,J41="NEJ"))),(NOT(AND($D$42='Avropsförfrågan med kontrakt'!$G$24,J42="NEJ"))),(NOT(AND($D$43='Avropsförfrågan med kontrakt'!$G$24,J43="NEJ"))),(NOT(AND($D$44='Avropsförfrågan med kontrakt'!$G$24,J44="NEJ"))),(NOT(AND($D$45='Avropsförfrågan med kontrakt'!$G$24,J45="NEJ"))),(NOT(AND($D$46='Avropsförfrågan med kontrakt'!$G$24,J46="NEJ"))),(NOT(AND($D$47='Avropsförfrågan med kontrakt'!$G$24,J47="NEJ"))),(NOT(AND($D$48='Avropsförfrågan med kontrakt'!$G$24,J48="NEJ"))),(NOT(AND($D$49='Avropsförfrågan med kontrakt'!$G$24,J49="NEJ"))),(NOT(AND($D$50='Avropsförfrågan med kontrakt'!$G$24,J50="NEJ"))),(NOT(AND($D$51='Avropsförfrågan med kontrakt'!$G$24,J51="NEJ"))),(NOT(AND($D$52='Avropsförfrågan med kontrakt'!$G$24,J52="NEJ"))),(NOT(AND($D$53='Avropsförfrågan med kontrakt'!$G$24,J53="NEJ"))),(NOT(AND($D$54='Avropsförfrågan med kontrakt'!$G$24,J54="NEJ"))))</f>
        <v>1</v>
      </c>
      <c r="K55" s="5" t="b">
        <f>AND(NOT(AND($D$22='Avropsförfrågan med kontrakt'!$G$24,K22="NEJ")),(NOT(AND($D$23='Avropsförfrågan med kontrakt'!$G$24,K23="NEJ"))),(NOT(AND($D$24='Avropsförfrågan med kontrakt'!$G$24,K24="NEJ"))),(NOT(AND($D$25='Avropsförfrågan med kontrakt'!$G$24,K25="NEJ"))),(NOT(AND($D$26='Avropsförfrågan med kontrakt'!$G$24,K26="NEJ"))),(NOT(AND($D$27='Avropsförfrågan med kontrakt'!$G$24,K27="NEJ"))),(NOT(AND($D$28='Avropsförfrågan med kontrakt'!$G$24,K28="NEJ"))),(NOT(AND($D$29='Avropsförfrågan med kontrakt'!$G$24,K29="NEJ"))),(NOT(AND($D$30='Avropsförfrågan med kontrakt'!$G$24,K30="NEJ"))),(NOT(AND($D$31='Avropsförfrågan med kontrakt'!$G$24,K31="NEJ"))),(NOT(AND($D$32='Avropsförfrågan med kontrakt'!$G$24,K32="NEJ"))),(NOT(AND($D$33='Avropsförfrågan med kontrakt'!$G$24,K33="NEJ"))),(NOT(AND($D$34='Avropsförfrågan med kontrakt'!$G$24,K34="NEJ"))),(NOT(AND($D$35='Avropsförfrågan med kontrakt'!$G$24,K35="NEJ"))),(NOT(AND($D$36='Avropsförfrågan med kontrakt'!$G$24,K36="NEJ"))),(NOT(AND($D$37='Avropsförfrågan med kontrakt'!$G$24,K37="NEJ"))),(NOT(AND($D$38='Avropsförfrågan med kontrakt'!$G$24,K38="NEJ"))),(NOT(AND($D$39='Avropsförfrågan med kontrakt'!$G$24,K39="NEJ"))),(NOT(AND($D$40='Avropsförfrågan med kontrakt'!$G$24,K40="NEJ"))),(NOT(AND($D$41='Avropsförfrågan med kontrakt'!$G$24,K41="NEJ"))),(NOT(AND($D$42='Avropsförfrågan med kontrakt'!$G$24,K42="NEJ"))),(NOT(AND($D$43='Avropsförfrågan med kontrakt'!$G$24,K43="NEJ"))),(NOT(AND($D$44='Avropsförfrågan med kontrakt'!$G$24,K44="NEJ"))),(NOT(AND($D$45='Avropsförfrågan med kontrakt'!$G$24,K45="NEJ"))),(NOT(AND($D$46='Avropsförfrågan med kontrakt'!$G$24,K46="NEJ"))),(NOT(AND($D$47='Avropsförfrågan med kontrakt'!$G$24,K47="NEJ"))),(NOT(AND($D$48='Avropsförfrågan med kontrakt'!$G$24,K48="NEJ"))),(NOT(AND($D$49='Avropsförfrågan med kontrakt'!$G$24,K49="NEJ"))),(NOT(AND($D$50='Avropsförfrågan med kontrakt'!$G$24,K50="NEJ"))),(NOT(AND($D$51='Avropsförfrågan med kontrakt'!$G$24,K51="NEJ"))),(NOT(AND($D$52='Avropsförfrågan med kontrakt'!$G$24,K52="NEJ"))),(NOT(AND($D$53='Avropsförfrågan med kontrakt'!$G$24,K53="NEJ"))),(NOT(AND($D$54='Avropsförfrågan med kontrakt'!$G$24,K54="NEJ"))))</f>
        <v>1</v>
      </c>
      <c r="L55" s="5" t="b">
        <f>AND(NOT(AND($D$22='Avropsförfrågan med kontrakt'!$G$24,L22="NEJ")),(NOT(AND($D$23='Avropsförfrågan med kontrakt'!$G$24,L23="NEJ"))),(NOT(AND($D$24='Avropsförfrågan med kontrakt'!$G$24,L24="NEJ"))),(NOT(AND($D$25='Avropsförfrågan med kontrakt'!$G$24,L25="NEJ"))),(NOT(AND($D$26='Avropsförfrågan med kontrakt'!$G$24,L26="NEJ"))),(NOT(AND($D$27='Avropsförfrågan med kontrakt'!$G$24,L27="NEJ"))),(NOT(AND($D$28='Avropsförfrågan med kontrakt'!$G$24,L28="NEJ"))),(NOT(AND($D$29='Avropsförfrågan med kontrakt'!$G$24,L29="NEJ"))),(NOT(AND($D$30='Avropsförfrågan med kontrakt'!$G$24,L30="NEJ"))),(NOT(AND($D$31='Avropsförfrågan med kontrakt'!$G$24,L31="NEJ"))),(NOT(AND($D$32='Avropsförfrågan med kontrakt'!$G$24,L32="NEJ"))),(NOT(AND($D$33='Avropsförfrågan med kontrakt'!$G$24,L33="NEJ"))),(NOT(AND($D$34='Avropsförfrågan med kontrakt'!$G$24,L34="NEJ"))),(NOT(AND($D$35='Avropsförfrågan med kontrakt'!$G$24,L35="NEJ"))),(NOT(AND($D$36='Avropsförfrågan med kontrakt'!$G$24,L36="NEJ"))),(NOT(AND($D$37='Avropsförfrågan med kontrakt'!$G$24,L37="NEJ"))),(NOT(AND($D$38='Avropsförfrågan med kontrakt'!$G$24,L38="NEJ"))),(NOT(AND($D$39='Avropsförfrågan med kontrakt'!$G$24,L39="NEJ"))),(NOT(AND($D$40='Avropsförfrågan med kontrakt'!$G$24,L40="NEJ"))),(NOT(AND($D$41='Avropsförfrågan med kontrakt'!$G$24,L41="NEJ"))),(NOT(AND($D$42='Avropsförfrågan med kontrakt'!$G$24,L42="NEJ"))),(NOT(AND($D$43='Avropsförfrågan med kontrakt'!$G$24,L43="NEJ"))),(NOT(AND($D$44='Avropsförfrågan med kontrakt'!$G$24,L44="NEJ"))),(NOT(AND($D$45='Avropsförfrågan med kontrakt'!$G$24,L45="NEJ"))),(NOT(AND($D$46='Avropsförfrågan med kontrakt'!$G$24,L46="NEJ"))),(NOT(AND($D$47='Avropsförfrågan med kontrakt'!$G$24,L47="NEJ"))),(NOT(AND($D$48='Avropsförfrågan med kontrakt'!$G$24,L48="NEJ"))),(NOT(AND($D$49='Avropsförfrågan med kontrakt'!$G$24,L49="NEJ"))),(NOT(AND($D$50='Avropsförfrågan med kontrakt'!$G$24,L50="NEJ"))),(NOT(AND($D$51='Avropsförfrågan med kontrakt'!$G$24,L51="NEJ"))),(NOT(AND($D$52='Avropsförfrågan med kontrakt'!$G$24,L52="NEJ"))),(NOT(AND($D$53='Avropsförfrågan med kontrakt'!$G$24,L53="NEJ"))),(NOT(AND($D$54='Avropsförfrågan med kontrakt'!$G$24,L54="NEJ"))))</f>
        <v>1</v>
      </c>
      <c r="M55" s="5" t="b">
        <f>AND(NOT(AND($D$22='Avropsförfrågan med kontrakt'!$G$24,M22="NEJ")),(NOT(AND($D$23='Avropsförfrågan med kontrakt'!$G$24,M23="NEJ"))),(NOT(AND($D$24='Avropsförfrågan med kontrakt'!$G$24,M24="NEJ"))),(NOT(AND($D$25='Avropsförfrågan med kontrakt'!$G$24,M25="NEJ"))),(NOT(AND($D$26='Avropsförfrågan med kontrakt'!$G$24,M26="NEJ"))),(NOT(AND($D$27='Avropsförfrågan med kontrakt'!$G$24,M27="NEJ"))),(NOT(AND($D$28='Avropsförfrågan med kontrakt'!$G$24,M28="NEJ"))),(NOT(AND($D$29='Avropsförfrågan med kontrakt'!$G$24,M29="NEJ"))),(NOT(AND($D$30='Avropsförfrågan med kontrakt'!$G$24,M30="NEJ"))),(NOT(AND($D$31='Avropsförfrågan med kontrakt'!$G$24,M31="NEJ"))),(NOT(AND($D$32='Avropsförfrågan med kontrakt'!$G$24,M32="NEJ"))),(NOT(AND($D$33='Avropsförfrågan med kontrakt'!$G$24,M33="NEJ"))),(NOT(AND($D$34='Avropsförfrågan med kontrakt'!$G$24,M34="NEJ"))),(NOT(AND($D$35='Avropsförfrågan med kontrakt'!$G$24,M35="NEJ"))),(NOT(AND($D$36='Avropsförfrågan med kontrakt'!$G$24,M36="NEJ"))),(NOT(AND($D$37='Avropsförfrågan med kontrakt'!$G$24,M37="NEJ"))),(NOT(AND($D$38='Avropsförfrågan med kontrakt'!$G$24,M38="NEJ"))),(NOT(AND($D$39='Avropsförfrågan med kontrakt'!$G$24,M39="NEJ"))),(NOT(AND($D$40='Avropsförfrågan med kontrakt'!$G$24,M40="NEJ"))),(NOT(AND($D$41='Avropsförfrågan med kontrakt'!$G$24,M41="NEJ"))),(NOT(AND($D$42='Avropsförfrågan med kontrakt'!$G$24,M42="NEJ"))),(NOT(AND($D$43='Avropsförfrågan med kontrakt'!$G$24,M43="NEJ"))),(NOT(AND($D$44='Avropsförfrågan med kontrakt'!$G$24,M44="NEJ"))),(NOT(AND($D$45='Avropsförfrågan med kontrakt'!$G$24,M45="NEJ"))),(NOT(AND($D$46='Avropsförfrågan med kontrakt'!$G$24,M46="NEJ"))),(NOT(AND($D$47='Avropsförfrågan med kontrakt'!$G$24,M47="NEJ"))),(NOT(AND($D$48='Avropsförfrågan med kontrakt'!$G$24,M48="NEJ"))),(NOT(AND($D$49='Avropsförfrågan med kontrakt'!$G$24,M49="NEJ"))),(NOT(AND($D$50='Avropsförfrågan med kontrakt'!$G$24,M50="NEJ"))),(NOT(AND($D$51='Avropsförfrågan med kontrakt'!$G$24,M51="NEJ"))),(NOT(AND($D$52='Avropsförfrågan med kontrakt'!$G$24,M52="NEJ"))),(NOT(AND($D$53='Avropsförfrågan med kontrakt'!$G$24,M53="NEJ"))),(NOT(AND($D$54='Avropsförfrågan med kontrakt'!$G$24,M54="NEJ"))))</f>
        <v>1</v>
      </c>
      <c r="N55" s="5" t="b">
        <f>AND(NOT(AND($D$22='Avropsförfrågan med kontrakt'!$G$24,N22="NEJ")),(NOT(AND($D$23='Avropsförfrågan med kontrakt'!$G$24,N23="NEJ"))),(NOT(AND($D$24='Avropsförfrågan med kontrakt'!$G$24,N24="NEJ"))),(NOT(AND($D$25='Avropsförfrågan med kontrakt'!$G$24,N25="NEJ"))),(NOT(AND($D$26='Avropsförfrågan med kontrakt'!$G$24,N26="NEJ"))),(NOT(AND($D$27='Avropsförfrågan med kontrakt'!$G$24,N27="NEJ"))),(NOT(AND($D$28='Avropsförfrågan med kontrakt'!$G$24,N28="NEJ"))),(NOT(AND($D$29='Avropsförfrågan med kontrakt'!$G$24,N29="NEJ"))),(NOT(AND($D$30='Avropsförfrågan med kontrakt'!$G$24,N30="NEJ"))),(NOT(AND($D$31='Avropsförfrågan med kontrakt'!$G$24,N31="NEJ"))),(NOT(AND($D$32='Avropsförfrågan med kontrakt'!$G$24,N32="NEJ"))),(NOT(AND($D$33='Avropsförfrågan med kontrakt'!$G$24,N33="NEJ"))),(NOT(AND($D$34='Avropsförfrågan med kontrakt'!$G$24,N34="NEJ"))),(NOT(AND($D$35='Avropsförfrågan med kontrakt'!$G$24,N35="NEJ"))),(NOT(AND($D$36='Avropsförfrågan med kontrakt'!$G$24,N36="NEJ"))),(NOT(AND($D$37='Avropsförfrågan med kontrakt'!$G$24,N37="NEJ"))),(NOT(AND($D$38='Avropsförfrågan med kontrakt'!$G$24,N38="NEJ"))),(NOT(AND($D$39='Avropsförfrågan med kontrakt'!$G$24,N39="NEJ"))),(NOT(AND($D$40='Avropsförfrågan med kontrakt'!$G$24,N40="NEJ"))),(NOT(AND($D$41='Avropsförfrågan med kontrakt'!$G$24,N41="NEJ"))),(NOT(AND($D$42='Avropsförfrågan med kontrakt'!$G$24,N42="NEJ"))),(NOT(AND($D$43='Avropsförfrågan med kontrakt'!$G$24,N43="NEJ"))),(NOT(AND($D$44='Avropsförfrågan med kontrakt'!$G$24,N44="NEJ"))),(NOT(AND($D$45='Avropsförfrågan med kontrakt'!$G$24,N45="NEJ"))),(NOT(AND($D$46='Avropsförfrågan med kontrakt'!$G$24,N46="NEJ"))),(NOT(AND($D$47='Avropsförfrågan med kontrakt'!$G$24,N47="NEJ"))),(NOT(AND($D$48='Avropsförfrågan med kontrakt'!$G$24,N48="NEJ"))),(NOT(AND($D$49='Avropsförfrågan med kontrakt'!$G$24,N49="NEJ"))),(NOT(AND($D$50='Avropsförfrågan med kontrakt'!$G$24,N50="NEJ"))),(NOT(AND($D$51='Avropsförfrågan med kontrakt'!$G$24,N51="NEJ"))),(NOT(AND($D$52='Avropsförfrågan med kontrakt'!$G$24,N52="NEJ"))),(NOT(AND($D$53='Avropsförfrågan med kontrakt'!$G$24,N53="NEJ"))),(NOT(AND($D$54='Avropsförfrågan med kontrakt'!$G$24,N54="NEJ"))))</f>
        <v>1</v>
      </c>
      <c r="O55" s="5" t="b">
        <f>AND(NOT(AND($D$22='Avropsförfrågan med kontrakt'!$G$24,O22="NEJ")),(NOT(AND($D$23='Avropsförfrågan med kontrakt'!$G$24,O23="NEJ"))),(NOT(AND($D$24='Avropsförfrågan med kontrakt'!$G$24,O24="NEJ"))),(NOT(AND($D$25='Avropsförfrågan med kontrakt'!$G$24,O25="NEJ"))),(NOT(AND($D$26='Avropsförfrågan med kontrakt'!$G$24,O26="NEJ"))),(NOT(AND($D$27='Avropsförfrågan med kontrakt'!$G$24,O27="NEJ"))),(NOT(AND($D$28='Avropsförfrågan med kontrakt'!$G$24,O28="NEJ"))),(NOT(AND($D$29='Avropsförfrågan med kontrakt'!$G$24,O29="NEJ"))),(NOT(AND($D$30='Avropsförfrågan med kontrakt'!$G$24,O30="NEJ"))),(NOT(AND($D$31='Avropsförfrågan med kontrakt'!$G$24,O31="NEJ"))),(NOT(AND($D$32='Avropsförfrågan med kontrakt'!$G$24,O32="NEJ"))),(NOT(AND($D$33='Avropsförfrågan med kontrakt'!$G$24,O33="NEJ"))),(NOT(AND($D$34='Avropsförfrågan med kontrakt'!$G$24,O34="NEJ"))),(NOT(AND($D$35='Avropsförfrågan med kontrakt'!$G$24,O35="NEJ"))),(NOT(AND($D$36='Avropsförfrågan med kontrakt'!$G$24,O36="NEJ"))),(NOT(AND($D$37='Avropsförfrågan med kontrakt'!$G$24,O37="NEJ"))),(NOT(AND($D$38='Avropsförfrågan med kontrakt'!$G$24,O38="NEJ"))),(NOT(AND($D$39='Avropsförfrågan med kontrakt'!$G$24,O39="NEJ"))),(NOT(AND($D$40='Avropsförfrågan med kontrakt'!$G$24,O40="NEJ"))),(NOT(AND($D$41='Avropsförfrågan med kontrakt'!$G$24,O41="NEJ"))),(NOT(AND($D$42='Avropsförfrågan med kontrakt'!$G$24,O42="NEJ"))),(NOT(AND($D$43='Avropsförfrågan med kontrakt'!$G$24,O43="NEJ"))),(NOT(AND($D$44='Avropsförfrågan med kontrakt'!$G$24,O44="NEJ"))),(NOT(AND($D$45='Avropsförfrågan med kontrakt'!$G$24,O45="NEJ"))),(NOT(AND($D$46='Avropsförfrågan med kontrakt'!$G$24,O46="NEJ"))),(NOT(AND($D$47='Avropsförfrågan med kontrakt'!$G$24,O47="NEJ"))),(NOT(AND($D$48='Avropsförfrågan med kontrakt'!$G$24,O48="NEJ"))),(NOT(AND($D$49='Avropsförfrågan med kontrakt'!$G$24,O49="NEJ"))),(NOT(AND($D$50='Avropsförfrågan med kontrakt'!$G$24,O50="NEJ"))),(NOT(AND($D$51='Avropsförfrågan med kontrakt'!$G$24,O51="NEJ"))),(NOT(AND($D$52='Avropsförfrågan med kontrakt'!$G$24,O52="NEJ"))),(NOT(AND($D$53='Avropsförfrågan med kontrakt'!$G$24,O53="NEJ"))),(NOT(AND($D$54='Avropsförfrågan med kontrakt'!$G$24,O54="NEJ"))))</f>
        <v>1</v>
      </c>
      <c r="P55" s="5" t="b">
        <f>AND(NOT(AND($D$22='Avropsförfrågan med kontrakt'!$G$24,P22="NEJ")),(NOT(AND($D$23='Avropsförfrågan med kontrakt'!$G$24,P23="NEJ"))),(NOT(AND($D$24='Avropsförfrågan med kontrakt'!$G$24,P24="NEJ"))),(NOT(AND($D$25='Avropsförfrågan med kontrakt'!$G$24,P25="NEJ"))),(NOT(AND($D$26='Avropsförfrågan med kontrakt'!$G$24,P26="NEJ"))),(NOT(AND($D$27='Avropsförfrågan med kontrakt'!$G$24,P27="NEJ"))),(NOT(AND($D$28='Avropsförfrågan med kontrakt'!$G$24,P28="NEJ"))),(NOT(AND($D$29='Avropsförfrågan med kontrakt'!$G$24,P29="NEJ"))),(NOT(AND($D$30='Avropsförfrågan med kontrakt'!$G$24,P30="NEJ"))),(NOT(AND($D$31='Avropsförfrågan med kontrakt'!$G$24,P31="NEJ"))),(NOT(AND($D$32='Avropsförfrågan med kontrakt'!$G$24,P32="NEJ"))),(NOT(AND($D$33='Avropsförfrågan med kontrakt'!$G$24,P33="NEJ"))),(NOT(AND($D$34='Avropsförfrågan med kontrakt'!$G$24,P34="NEJ"))),(NOT(AND($D$35='Avropsförfrågan med kontrakt'!$G$24,P35="NEJ"))),(NOT(AND($D$36='Avropsförfrågan med kontrakt'!$G$24,P36="NEJ"))),(NOT(AND($D$37='Avropsförfrågan med kontrakt'!$G$24,P37="NEJ"))),(NOT(AND($D$38='Avropsförfrågan med kontrakt'!$G$24,P38="NEJ"))),(NOT(AND($D$39='Avropsförfrågan med kontrakt'!$G$24,P39="NEJ"))),(NOT(AND($D$40='Avropsförfrågan med kontrakt'!$G$24,P40="NEJ"))),(NOT(AND($D$41='Avropsförfrågan med kontrakt'!$G$24,P41="NEJ"))),(NOT(AND($D$42='Avropsförfrågan med kontrakt'!$G$24,P42="NEJ"))),(NOT(AND($D$43='Avropsförfrågan med kontrakt'!$G$24,P43="NEJ"))),(NOT(AND($D$44='Avropsförfrågan med kontrakt'!$G$24,P44="NEJ"))),(NOT(AND($D$45='Avropsförfrågan med kontrakt'!$G$24,P45="NEJ"))),(NOT(AND($D$46='Avropsförfrågan med kontrakt'!$G$24,P46="NEJ"))),(NOT(AND($D$47='Avropsförfrågan med kontrakt'!$G$24,P47="NEJ"))),(NOT(AND($D$48='Avropsförfrågan med kontrakt'!$G$24,P48="NEJ"))),(NOT(AND($D$49='Avropsförfrågan med kontrakt'!$G$24,P49="NEJ"))),(NOT(AND($D$50='Avropsförfrågan med kontrakt'!$G$24,P50="NEJ"))),(NOT(AND($D$51='Avropsförfrågan med kontrakt'!$G$24,P51="NEJ"))),(NOT(AND($D$52='Avropsförfrågan med kontrakt'!$G$24,P52="NEJ"))),(NOT(AND($D$53='Avropsförfrågan med kontrakt'!$G$24,P53="NEJ"))),(NOT(AND($D$54='Avropsförfrågan med kontrakt'!$G$24,P54="NEJ"))))</f>
        <v>1</v>
      </c>
      <c r="Q55" s="5" t="b">
        <f>AND(NOT(AND($D$22='Avropsförfrågan med kontrakt'!$G$24,Q22="NEJ")),(NOT(AND($D$23='Avropsförfrågan med kontrakt'!$G$24,Q23="NEJ"))),(NOT(AND($D$24='Avropsförfrågan med kontrakt'!$G$24,Q24="NEJ"))),(NOT(AND($D$25='Avropsförfrågan med kontrakt'!$G$24,Q25="NEJ"))),(NOT(AND($D$26='Avropsförfrågan med kontrakt'!$G$24,Q26="NEJ"))),(NOT(AND($D$27='Avropsförfrågan med kontrakt'!$G$24,Q27="NEJ"))),(NOT(AND($D$28='Avropsförfrågan med kontrakt'!$G$24,Q28="NEJ"))),(NOT(AND($D$29='Avropsförfrågan med kontrakt'!$G$24,Q29="NEJ"))),(NOT(AND($D$30='Avropsförfrågan med kontrakt'!$G$24,Q30="NEJ"))),(NOT(AND($D$31='Avropsförfrågan med kontrakt'!$G$24,Q31="NEJ"))),(NOT(AND($D$32='Avropsförfrågan med kontrakt'!$G$24,Q32="NEJ"))),(NOT(AND($D$33='Avropsförfrågan med kontrakt'!$G$24,Q33="NEJ"))),(NOT(AND($D$34='Avropsförfrågan med kontrakt'!$G$24,Q34="NEJ"))),(NOT(AND($D$35='Avropsförfrågan med kontrakt'!$G$24,Q35="NEJ"))),(NOT(AND($D$36='Avropsförfrågan med kontrakt'!$G$24,Q36="NEJ"))),(NOT(AND($D$37='Avropsförfrågan med kontrakt'!$G$24,Q37="NEJ"))),(NOT(AND($D$38='Avropsförfrågan med kontrakt'!$G$24,Q38="NEJ"))),(NOT(AND($D$39='Avropsförfrågan med kontrakt'!$G$24,Q39="NEJ"))),(NOT(AND($D$40='Avropsförfrågan med kontrakt'!$G$24,Q40="NEJ"))),(NOT(AND($D$41='Avropsförfrågan med kontrakt'!$G$24,Q41="NEJ"))),(NOT(AND($D$42='Avropsförfrågan med kontrakt'!$G$24,Q42="NEJ"))),(NOT(AND($D$43='Avropsförfrågan med kontrakt'!$G$24,Q43="NEJ"))),(NOT(AND($D$44='Avropsförfrågan med kontrakt'!$G$24,Q44="NEJ"))),(NOT(AND($D$45='Avropsförfrågan med kontrakt'!$G$24,Q45="NEJ"))),(NOT(AND($D$46='Avropsförfrågan med kontrakt'!$G$24,Q46="NEJ"))),(NOT(AND($D$47='Avropsförfrågan med kontrakt'!$G$24,Q47="NEJ"))),(NOT(AND($D$48='Avropsförfrågan med kontrakt'!$G$24,Q48="NEJ"))),(NOT(AND($D$49='Avropsförfrågan med kontrakt'!$G$24,Q49="NEJ"))),(NOT(AND($D$50='Avropsförfrågan med kontrakt'!$G$24,Q50="NEJ"))),(NOT(AND($D$51='Avropsförfrågan med kontrakt'!$G$24,Q51="NEJ"))),(NOT(AND($D$52='Avropsförfrågan med kontrakt'!$G$24,Q52="NEJ"))),(NOT(AND($D$53='Avropsförfrågan med kontrakt'!$G$24,Q53="NEJ"))),(NOT(AND($D$54='Avropsförfrågan med kontrakt'!$G$24,Q54="NEJ"))))</f>
        <v>1</v>
      </c>
      <c r="R55" s="5" t="b">
        <f>AND(NOT(AND($D$22='Avropsförfrågan med kontrakt'!$G$24,R22="NEJ")),(NOT(AND($D$23='Avropsförfrågan med kontrakt'!$G$24,R23="NEJ"))),(NOT(AND($D$24='Avropsförfrågan med kontrakt'!$G$24,R24="NEJ"))),(NOT(AND($D$25='Avropsförfrågan med kontrakt'!$G$24,R25="NEJ"))),(NOT(AND($D$26='Avropsförfrågan med kontrakt'!$G$24,R26="NEJ"))),(NOT(AND($D$27='Avropsförfrågan med kontrakt'!$G$24,R27="NEJ"))),(NOT(AND($D$28='Avropsförfrågan med kontrakt'!$G$24,R28="NEJ"))),(NOT(AND($D$29='Avropsförfrågan med kontrakt'!$G$24,R29="NEJ"))),(NOT(AND($D$30='Avropsförfrågan med kontrakt'!$G$24,R30="NEJ"))),(NOT(AND($D$31='Avropsförfrågan med kontrakt'!$G$24,R31="NEJ"))),(NOT(AND($D$32='Avropsförfrågan med kontrakt'!$G$24,R32="NEJ"))),(NOT(AND($D$33='Avropsförfrågan med kontrakt'!$G$24,R33="NEJ"))),(NOT(AND($D$34='Avropsförfrågan med kontrakt'!$G$24,R34="NEJ"))),(NOT(AND($D$35='Avropsförfrågan med kontrakt'!$G$24,R35="NEJ"))),(NOT(AND($D$36='Avropsförfrågan med kontrakt'!$G$24,R36="NEJ"))),(NOT(AND($D$37='Avropsförfrågan med kontrakt'!$G$24,R37="NEJ"))),(NOT(AND($D$38='Avropsförfrågan med kontrakt'!$G$24,R38="NEJ"))),(NOT(AND($D$39='Avropsförfrågan med kontrakt'!$G$24,R39="NEJ"))),(NOT(AND($D$40='Avropsförfrågan med kontrakt'!$G$24,R40="NEJ"))),(NOT(AND($D$41='Avropsförfrågan med kontrakt'!$G$24,R41="NEJ"))),(NOT(AND($D$42='Avropsförfrågan med kontrakt'!$G$24,R42="NEJ"))),(NOT(AND($D$43='Avropsförfrågan med kontrakt'!$G$24,R43="NEJ"))),(NOT(AND($D$44='Avropsförfrågan med kontrakt'!$G$24,R44="NEJ"))),(NOT(AND($D$45='Avropsförfrågan med kontrakt'!$G$24,R45="NEJ"))),(NOT(AND($D$46='Avropsförfrågan med kontrakt'!$G$24,R46="NEJ"))),(NOT(AND($D$47='Avropsförfrågan med kontrakt'!$G$24,R47="NEJ"))),(NOT(AND($D$48='Avropsförfrågan med kontrakt'!$G$24,R48="NEJ"))),(NOT(AND($D$49='Avropsförfrågan med kontrakt'!$G$24,R49="NEJ"))),(NOT(AND($D$50='Avropsförfrågan med kontrakt'!$G$24,R50="NEJ"))),(NOT(AND($D$51='Avropsförfrågan med kontrakt'!$G$24,R51="NEJ"))),(NOT(AND($D$52='Avropsförfrågan med kontrakt'!$G$24,R52="NEJ"))),(NOT(AND($D$53='Avropsförfrågan med kontrakt'!$G$24,R53="NEJ"))),(NOT(AND($D$54='Avropsförfrågan med kontrakt'!$G$24,R54="NEJ"))))</f>
        <v>1</v>
      </c>
      <c r="S55" s="5" t="b">
        <f>AND(NOT(AND($D$22='Avropsförfrågan med kontrakt'!$G$24,S22="NEJ")),(NOT(AND($D$23='Avropsförfrågan med kontrakt'!$G$24,S23="NEJ"))),(NOT(AND($D$24='Avropsförfrågan med kontrakt'!$G$24,S24="NEJ"))),(NOT(AND($D$25='Avropsförfrågan med kontrakt'!$G$24,S25="NEJ"))),(NOT(AND($D$26='Avropsförfrågan med kontrakt'!$G$24,S26="NEJ"))),(NOT(AND($D$27='Avropsförfrågan med kontrakt'!$G$24,S27="NEJ"))),(NOT(AND($D$28='Avropsförfrågan med kontrakt'!$G$24,S28="NEJ"))),(NOT(AND($D$29='Avropsförfrågan med kontrakt'!$G$24,S29="NEJ"))),(NOT(AND($D$30='Avropsförfrågan med kontrakt'!$G$24,S30="NEJ"))),(NOT(AND($D$31='Avropsförfrågan med kontrakt'!$G$24,S31="NEJ"))),(NOT(AND($D$32='Avropsförfrågan med kontrakt'!$G$24,S32="NEJ"))),(NOT(AND($D$33='Avropsförfrågan med kontrakt'!$G$24,S33="NEJ"))),(NOT(AND($D$34='Avropsförfrågan med kontrakt'!$G$24,S34="NEJ"))),(NOT(AND($D$35='Avropsförfrågan med kontrakt'!$G$24,S35="NEJ"))),(NOT(AND($D$36='Avropsförfrågan med kontrakt'!$G$24,S36="NEJ"))),(NOT(AND($D$37='Avropsförfrågan med kontrakt'!$G$24,S37="NEJ"))),(NOT(AND($D$38='Avropsförfrågan med kontrakt'!$G$24,S38="NEJ"))),(NOT(AND($D$39='Avropsförfrågan med kontrakt'!$G$24,S39="NEJ"))),(NOT(AND($D$40='Avropsförfrågan med kontrakt'!$G$24,S40="NEJ"))),(NOT(AND($D$41='Avropsförfrågan med kontrakt'!$G$24,S41="NEJ"))),(NOT(AND($D$42='Avropsförfrågan med kontrakt'!$G$24,S42="NEJ"))),(NOT(AND($D$43='Avropsförfrågan med kontrakt'!$G$24,S43="NEJ"))),(NOT(AND($D$44='Avropsförfrågan med kontrakt'!$G$24,S44="NEJ"))),(NOT(AND($D$45='Avropsförfrågan med kontrakt'!$G$24,S45="NEJ"))),(NOT(AND($D$46='Avropsförfrågan med kontrakt'!$G$24,S46="NEJ"))),(NOT(AND($D$47='Avropsförfrågan med kontrakt'!$G$24,S47="NEJ"))),(NOT(AND($D$48='Avropsförfrågan med kontrakt'!$G$24,S48="NEJ"))),(NOT(AND($D$49='Avropsförfrågan med kontrakt'!$G$24,S49="NEJ"))),(NOT(AND($D$50='Avropsförfrågan med kontrakt'!$G$24,S50="NEJ"))),(NOT(AND($D$51='Avropsförfrågan med kontrakt'!$G$24,S51="NEJ"))),(NOT(AND($D$52='Avropsförfrågan med kontrakt'!$G$24,S52="NEJ"))),(NOT(AND($D$53='Avropsförfrågan med kontrakt'!$G$24,S53="NEJ"))),(NOT(AND($D$54='Avropsförfrågan med kontrakt'!$G$24,S54="NEJ"))))</f>
        <v>1</v>
      </c>
      <c r="T55" s="5" t="b">
        <f>AND(NOT(AND($D$22='Avropsförfrågan med kontrakt'!$G$24,T22="NEJ")),(NOT(AND($D$23='Avropsförfrågan med kontrakt'!$G$24,T23="NEJ"))),(NOT(AND($D$24='Avropsförfrågan med kontrakt'!$G$24,T24="NEJ"))),(NOT(AND($D$25='Avropsförfrågan med kontrakt'!$G$24,T25="NEJ"))),(NOT(AND($D$26='Avropsförfrågan med kontrakt'!$G$24,T26="NEJ"))),(NOT(AND($D$27='Avropsförfrågan med kontrakt'!$G$24,T27="NEJ"))),(NOT(AND($D$28='Avropsförfrågan med kontrakt'!$G$24,T28="NEJ"))),(NOT(AND($D$29='Avropsförfrågan med kontrakt'!$G$24,T29="NEJ"))),(NOT(AND($D$30='Avropsförfrågan med kontrakt'!$G$24,T30="NEJ"))),(NOT(AND($D$31='Avropsförfrågan med kontrakt'!$G$24,T31="NEJ"))),(NOT(AND($D$32='Avropsförfrågan med kontrakt'!$G$24,T32="NEJ"))),(NOT(AND($D$33='Avropsförfrågan med kontrakt'!$G$24,T33="NEJ"))),(NOT(AND($D$34='Avropsförfrågan med kontrakt'!$G$24,T34="NEJ"))),(NOT(AND($D$35='Avropsförfrågan med kontrakt'!$G$24,T35="NEJ"))),(NOT(AND($D$36='Avropsförfrågan med kontrakt'!$G$24,T36="NEJ"))),(NOT(AND($D$37='Avropsförfrågan med kontrakt'!$G$24,T37="NEJ"))),(NOT(AND($D$38='Avropsförfrågan med kontrakt'!$G$24,T38="NEJ"))),(NOT(AND($D$39='Avropsförfrågan med kontrakt'!$G$24,T39="NEJ"))),(NOT(AND($D$40='Avropsförfrågan med kontrakt'!$G$24,T40="NEJ"))),(NOT(AND($D$41='Avropsförfrågan med kontrakt'!$G$24,T41="NEJ"))),(NOT(AND($D$42='Avropsförfrågan med kontrakt'!$G$24,T42="NEJ"))),(NOT(AND($D$43='Avropsförfrågan med kontrakt'!$G$24,T43="NEJ"))),(NOT(AND($D$44='Avropsförfrågan med kontrakt'!$G$24,T44="NEJ"))),(NOT(AND($D$45='Avropsförfrågan med kontrakt'!$G$24,T45="NEJ"))),(NOT(AND($D$46='Avropsförfrågan med kontrakt'!$G$24,T46="NEJ"))),(NOT(AND($D$47='Avropsförfrågan med kontrakt'!$G$24,T47="NEJ"))),(NOT(AND($D$48='Avropsförfrågan med kontrakt'!$G$24,T48="NEJ"))),(NOT(AND($D$49='Avropsförfrågan med kontrakt'!$G$24,T49="NEJ"))),(NOT(AND($D$50='Avropsförfrågan med kontrakt'!$G$24,T50="NEJ"))),(NOT(AND($D$51='Avropsförfrågan med kontrakt'!$G$24,T51="NEJ"))),(NOT(AND($D$52='Avropsförfrågan med kontrakt'!$G$24,T52="NEJ"))),(NOT(AND($D$53='Avropsförfrågan med kontrakt'!$G$24,T53="NEJ"))),(NOT(AND($D$54='Avropsförfrågan med kontrakt'!$G$24,T54="NEJ"))))</f>
        <v>1</v>
      </c>
      <c r="U55" s="5" t="b">
        <f>AND(NOT(AND($D$22='Avropsförfrågan med kontrakt'!$G$24,U22="NEJ")),(NOT(AND($D$23='Avropsförfrågan med kontrakt'!$G$24,U23="NEJ"))),(NOT(AND($D$24='Avropsförfrågan med kontrakt'!$G$24,U24="NEJ"))),(NOT(AND($D$25='Avropsförfrågan med kontrakt'!$G$24,U25="NEJ"))),(NOT(AND($D$26='Avropsförfrågan med kontrakt'!$G$24,U26="NEJ"))),(NOT(AND($D$27='Avropsförfrågan med kontrakt'!$G$24,U27="NEJ"))),(NOT(AND($D$28='Avropsförfrågan med kontrakt'!$G$24,U28="NEJ"))),(NOT(AND($D$29='Avropsförfrågan med kontrakt'!$G$24,U29="NEJ"))),(NOT(AND($D$30='Avropsförfrågan med kontrakt'!$G$24,U30="NEJ"))),(NOT(AND($D$31='Avropsförfrågan med kontrakt'!$G$24,U31="NEJ"))),(NOT(AND($D$32='Avropsförfrågan med kontrakt'!$G$24,U32="NEJ"))),(NOT(AND($D$33='Avropsförfrågan med kontrakt'!$G$24,U33="NEJ"))),(NOT(AND($D$34='Avropsförfrågan med kontrakt'!$G$24,U34="NEJ"))),(NOT(AND($D$35='Avropsförfrågan med kontrakt'!$G$24,U35="NEJ"))),(NOT(AND($D$36='Avropsförfrågan med kontrakt'!$G$24,U36="NEJ"))),(NOT(AND($D$37='Avropsförfrågan med kontrakt'!$G$24,U37="NEJ"))),(NOT(AND($D$38='Avropsförfrågan med kontrakt'!$G$24,U38="NEJ"))),(NOT(AND($D$39='Avropsförfrågan med kontrakt'!$G$24,U39="NEJ"))),(NOT(AND($D$40='Avropsförfrågan med kontrakt'!$G$24,U40="NEJ"))),(NOT(AND($D$41='Avropsförfrågan med kontrakt'!$G$24,U41="NEJ"))),(NOT(AND($D$42='Avropsförfrågan med kontrakt'!$G$24,U42="NEJ"))),(NOT(AND($D$43='Avropsförfrågan med kontrakt'!$G$24,U43="NEJ"))),(NOT(AND($D$44='Avropsförfrågan med kontrakt'!$G$24,U44="NEJ"))),(NOT(AND($D$45='Avropsförfrågan med kontrakt'!$G$24,U45="NEJ"))),(NOT(AND($D$46='Avropsförfrågan med kontrakt'!$G$24,U46="NEJ"))),(NOT(AND($D$47='Avropsförfrågan med kontrakt'!$G$24,U47="NEJ"))),(NOT(AND($D$48='Avropsförfrågan med kontrakt'!$G$24,U48="NEJ"))),(NOT(AND($D$49='Avropsförfrågan med kontrakt'!$G$24,U49="NEJ"))),(NOT(AND($D$50='Avropsförfrågan med kontrakt'!$G$24,U50="NEJ"))),(NOT(AND($D$51='Avropsförfrågan med kontrakt'!$G$24,U51="NEJ"))),(NOT(AND($D$52='Avropsförfrågan med kontrakt'!$G$24,U52="NEJ"))),(NOT(AND($D$53='Avropsförfrågan med kontrakt'!$G$24,U53="NEJ"))),(NOT(AND($D$54='Avropsförfrågan med kontrakt'!$G$24,U54="NEJ"))))</f>
        <v>1</v>
      </c>
      <c r="V55" s="5" t="b">
        <f>AND(NOT(AND($D$22='Avropsförfrågan med kontrakt'!$G$24,V22="NEJ")),(NOT(AND($D$23='Avropsförfrågan med kontrakt'!$G$24,V23="NEJ"))),(NOT(AND($D$24='Avropsförfrågan med kontrakt'!$G$24,V24="NEJ"))),(NOT(AND($D$25='Avropsförfrågan med kontrakt'!$G$24,V25="NEJ"))),(NOT(AND($D$26='Avropsförfrågan med kontrakt'!$G$24,V26="NEJ"))),(NOT(AND($D$27='Avropsförfrågan med kontrakt'!$G$24,V27="NEJ"))),(NOT(AND($D$28='Avropsförfrågan med kontrakt'!$G$24,V28="NEJ"))),(NOT(AND($D$29='Avropsförfrågan med kontrakt'!$G$24,V29="NEJ"))),(NOT(AND($D$30='Avropsförfrågan med kontrakt'!$G$24,V30="NEJ"))),(NOT(AND($D$31='Avropsförfrågan med kontrakt'!$G$24,V31="NEJ"))),(NOT(AND($D$32='Avropsförfrågan med kontrakt'!$G$24,V32="NEJ"))),(NOT(AND($D$33='Avropsförfrågan med kontrakt'!$G$24,V33="NEJ"))),(NOT(AND($D$34='Avropsförfrågan med kontrakt'!$G$24,V34="NEJ"))),(NOT(AND($D$35='Avropsförfrågan med kontrakt'!$G$24,V35="NEJ"))),(NOT(AND($D$36='Avropsförfrågan med kontrakt'!$G$24,V36="NEJ"))),(NOT(AND($D$37='Avropsförfrågan med kontrakt'!$G$24,V37="NEJ"))),(NOT(AND($D$38='Avropsförfrågan med kontrakt'!$G$24,V38="NEJ"))),(NOT(AND($D$39='Avropsförfrågan med kontrakt'!$G$24,V39="NEJ"))),(NOT(AND($D$40='Avropsförfrågan med kontrakt'!$G$24,V40="NEJ"))),(NOT(AND($D$41='Avropsförfrågan med kontrakt'!$G$24,V41="NEJ"))),(NOT(AND($D$42='Avropsförfrågan med kontrakt'!$G$24,V42="NEJ"))),(NOT(AND($D$43='Avropsförfrågan med kontrakt'!$G$24,V43="NEJ"))),(NOT(AND($D$44='Avropsförfrågan med kontrakt'!$G$24,V44="NEJ"))),(NOT(AND($D$45='Avropsförfrågan med kontrakt'!$G$24,V45="NEJ"))),(NOT(AND($D$46='Avropsförfrågan med kontrakt'!$G$24,V46="NEJ"))),(NOT(AND($D$47='Avropsförfrågan med kontrakt'!$G$24,V47="NEJ"))),(NOT(AND($D$48='Avropsförfrågan med kontrakt'!$G$24,V48="NEJ"))),(NOT(AND($D$49='Avropsförfrågan med kontrakt'!$G$24,V49="NEJ"))),(NOT(AND($D$50='Avropsförfrågan med kontrakt'!$G$24,V50="NEJ"))),(NOT(AND($D$51='Avropsförfrågan med kontrakt'!$G$24,V51="NEJ"))),(NOT(AND($D$52='Avropsförfrågan med kontrakt'!$G$24,V52="NEJ"))),(NOT(AND($D$53='Avropsförfrågan med kontrakt'!$G$24,V53="NEJ"))),(NOT(AND($D$54='Avropsförfrågan med kontrakt'!$G$24,V54="NEJ"))))</f>
        <v>1</v>
      </c>
      <c r="W55" s="5" t="b">
        <f>AND(NOT(AND($D$22='Avropsförfrågan med kontrakt'!$G$24,W22="NEJ")),(NOT(AND($D$23='Avropsförfrågan med kontrakt'!$G$24,W23="NEJ"))),(NOT(AND($D$24='Avropsförfrågan med kontrakt'!$G$24,W24="NEJ"))),(NOT(AND($D$25='Avropsförfrågan med kontrakt'!$G$24,W25="NEJ"))),(NOT(AND($D$26='Avropsförfrågan med kontrakt'!$G$24,W26="NEJ"))),(NOT(AND($D$27='Avropsförfrågan med kontrakt'!$G$24,W27="NEJ"))),(NOT(AND($D$28='Avropsförfrågan med kontrakt'!$G$24,W28="NEJ"))),(NOT(AND($D$29='Avropsförfrågan med kontrakt'!$G$24,W29="NEJ"))),(NOT(AND($D$30='Avropsförfrågan med kontrakt'!$G$24,W30="NEJ"))),(NOT(AND($D$31='Avropsförfrågan med kontrakt'!$G$24,W31="NEJ"))),(NOT(AND($D$32='Avropsförfrågan med kontrakt'!$G$24,W32="NEJ"))),(NOT(AND($D$33='Avropsförfrågan med kontrakt'!$G$24,W33="NEJ"))),(NOT(AND($D$34='Avropsförfrågan med kontrakt'!$G$24,W34="NEJ"))),(NOT(AND($D$35='Avropsförfrågan med kontrakt'!$G$24,W35="NEJ"))),(NOT(AND($D$36='Avropsförfrågan med kontrakt'!$G$24,W36="NEJ"))),(NOT(AND($D$37='Avropsförfrågan med kontrakt'!$G$24,W37="NEJ"))),(NOT(AND($D$38='Avropsförfrågan med kontrakt'!$G$24,W38="NEJ"))),(NOT(AND($D$39='Avropsförfrågan med kontrakt'!$G$24,W39="NEJ"))),(NOT(AND($D$40='Avropsförfrågan med kontrakt'!$G$24,W40="NEJ"))),(NOT(AND($D$41='Avropsförfrågan med kontrakt'!$G$24,W41="NEJ"))),(NOT(AND($D$42='Avropsförfrågan med kontrakt'!$G$24,W42="NEJ"))),(NOT(AND($D$43='Avropsförfrågan med kontrakt'!$G$24,W43="NEJ"))),(NOT(AND($D$44='Avropsförfrågan med kontrakt'!$G$24,W44="NEJ"))),(NOT(AND($D$45='Avropsförfrågan med kontrakt'!$G$24,W45="NEJ"))),(NOT(AND($D$46='Avropsförfrågan med kontrakt'!$G$24,W46="NEJ"))),(NOT(AND($D$47='Avropsförfrågan med kontrakt'!$G$24,W47="NEJ"))),(NOT(AND($D$48='Avropsförfrågan med kontrakt'!$G$24,W48="NEJ"))),(NOT(AND($D$49='Avropsförfrågan med kontrakt'!$G$24,W49="NEJ"))),(NOT(AND($D$50='Avropsförfrågan med kontrakt'!$G$24,W50="NEJ"))),(NOT(AND($D$51='Avropsförfrågan med kontrakt'!$G$24,W51="NEJ"))),(NOT(AND($D$52='Avropsförfrågan med kontrakt'!$G$24,W52="NEJ"))),(NOT(AND($D$53='Avropsförfrågan med kontrakt'!$G$24,W53="NEJ"))),(NOT(AND($D$54='Avropsförfrågan med kontrakt'!$G$24,W54="NEJ"))))</f>
        <v>1</v>
      </c>
      <c r="X55" s="5" t="b">
        <f>AND(NOT(AND($D$22='Avropsförfrågan med kontrakt'!$G$24,X22="NEJ")),(NOT(AND($D$23='Avropsförfrågan med kontrakt'!$G$24,X23="NEJ"))),(NOT(AND($D$24='Avropsförfrågan med kontrakt'!$G$24,X24="NEJ"))),(NOT(AND($D$25='Avropsförfrågan med kontrakt'!$G$24,X25="NEJ"))),(NOT(AND($D$26='Avropsförfrågan med kontrakt'!$G$24,X26="NEJ"))),(NOT(AND($D$27='Avropsförfrågan med kontrakt'!$G$24,X27="NEJ"))),(NOT(AND($D$28='Avropsförfrågan med kontrakt'!$G$24,X28="NEJ"))),(NOT(AND($D$29='Avropsförfrågan med kontrakt'!$G$24,X29="NEJ"))),(NOT(AND($D$30='Avropsförfrågan med kontrakt'!$G$24,X30="NEJ"))),(NOT(AND($D$31='Avropsförfrågan med kontrakt'!$G$24,X31="NEJ"))),(NOT(AND($D$32='Avropsförfrågan med kontrakt'!$G$24,X32="NEJ"))),(NOT(AND($D$33='Avropsförfrågan med kontrakt'!$G$24,X33="NEJ"))),(NOT(AND($D$34='Avropsförfrågan med kontrakt'!$G$24,X34="NEJ"))),(NOT(AND($D$35='Avropsförfrågan med kontrakt'!$G$24,X35="NEJ"))),(NOT(AND($D$36='Avropsförfrågan med kontrakt'!$G$24,X36="NEJ"))),(NOT(AND($D$37='Avropsförfrågan med kontrakt'!$G$24,X37="NEJ"))),(NOT(AND($D$38='Avropsförfrågan med kontrakt'!$G$24,X38="NEJ"))),(NOT(AND($D$39='Avropsförfrågan med kontrakt'!$G$24,X39="NEJ"))),(NOT(AND($D$40='Avropsförfrågan med kontrakt'!$G$24,X40="NEJ"))),(NOT(AND($D$41='Avropsförfrågan med kontrakt'!$G$24,X41="NEJ"))),(NOT(AND($D$42='Avropsförfrågan med kontrakt'!$G$24,X42="NEJ"))),(NOT(AND($D$43='Avropsförfrågan med kontrakt'!$G$24,X43="NEJ"))),(NOT(AND($D$44='Avropsförfrågan med kontrakt'!$G$24,X44="NEJ"))),(NOT(AND($D$45='Avropsförfrågan med kontrakt'!$G$24,X45="NEJ"))),(NOT(AND($D$46='Avropsförfrågan med kontrakt'!$G$24,X46="NEJ"))),(NOT(AND($D$47='Avropsförfrågan med kontrakt'!$G$24,X47="NEJ"))),(NOT(AND($D$48='Avropsförfrågan med kontrakt'!$G$24,X48="NEJ"))),(NOT(AND($D$49='Avropsförfrågan med kontrakt'!$G$24,X49="NEJ"))),(NOT(AND($D$50='Avropsförfrågan med kontrakt'!$G$24,X50="NEJ"))),(NOT(AND($D$51='Avropsförfrågan med kontrakt'!$G$24,X51="NEJ"))),(NOT(AND($D$52='Avropsförfrågan med kontrakt'!$G$24,X52="NEJ"))),(NOT(AND($D$53='Avropsförfrågan med kontrakt'!$G$24,X53="NEJ"))),(NOT(AND($D$54='Avropsförfrågan med kontrakt'!$G$24,X54="NEJ"))))</f>
        <v>1</v>
      </c>
      <c r="Y55" s="5" t="b">
        <f>AND(NOT(AND($D$22='Avropsförfrågan med kontrakt'!$G$24,Y22="NEJ")),(NOT(AND($D$23='Avropsförfrågan med kontrakt'!$G$24,Y23="NEJ"))),(NOT(AND($D$24='Avropsförfrågan med kontrakt'!$G$24,Y24="NEJ"))),(NOT(AND($D$25='Avropsförfrågan med kontrakt'!$G$24,Y25="NEJ"))),(NOT(AND($D$26='Avropsförfrågan med kontrakt'!$G$24,Y26="NEJ"))),(NOT(AND($D$27='Avropsförfrågan med kontrakt'!$G$24,Y27="NEJ"))),(NOT(AND($D$28='Avropsförfrågan med kontrakt'!$G$24,Y28="NEJ"))),(NOT(AND($D$29='Avropsförfrågan med kontrakt'!$G$24,Y29="NEJ"))),(NOT(AND($D$30='Avropsförfrågan med kontrakt'!$G$24,Y30="NEJ"))),(NOT(AND($D$31='Avropsförfrågan med kontrakt'!$G$24,Y31="NEJ"))),(NOT(AND($D$32='Avropsförfrågan med kontrakt'!$G$24,Y32="NEJ"))),(NOT(AND($D$33='Avropsförfrågan med kontrakt'!$G$24,Y33="NEJ"))),(NOT(AND($D$34='Avropsförfrågan med kontrakt'!$G$24,Y34="NEJ"))),(NOT(AND($D$35='Avropsförfrågan med kontrakt'!$G$24,Y35="NEJ"))),(NOT(AND($D$36='Avropsförfrågan med kontrakt'!$G$24,Y36="NEJ"))),(NOT(AND($D$37='Avropsförfrågan med kontrakt'!$G$24,Y37="NEJ"))),(NOT(AND($D$38='Avropsförfrågan med kontrakt'!$G$24,Y38="NEJ"))),(NOT(AND($D$39='Avropsförfrågan med kontrakt'!$G$24,Y39="NEJ"))),(NOT(AND($D$40='Avropsförfrågan med kontrakt'!$G$24,Y40="NEJ"))),(NOT(AND($D$41='Avropsförfrågan med kontrakt'!$G$24,Y41="NEJ"))),(NOT(AND($D$42='Avropsförfrågan med kontrakt'!$G$24,Y42="NEJ"))),(NOT(AND($D$43='Avropsförfrågan med kontrakt'!$G$24,Y43="NEJ"))),(NOT(AND($D$44='Avropsförfrågan med kontrakt'!$G$24,Y44="NEJ"))),(NOT(AND($D$45='Avropsförfrågan med kontrakt'!$G$24,Y45="NEJ"))),(NOT(AND($D$46='Avropsförfrågan med kontrakt'!$G$24,Y46="NEJ"))),(NOT(AND($D$47='Avropsförfrågan med kontrakt'!$G$24,Y47="NEJ"))),(NOT(AND($D$48='Avropsförfrågan med kontrakt'!$G$24,Y48="NEJ"))),(NOT(AND($D$49='Avropsförfrågan med kontrakt'!$G$24,Y49="NEJ"))),(NOT(AND($D$50='Avropsförfrågan med kontrakt'!$G$24,Y50="NEJ"))),(NOT(AND($D$51='Avropsförfrågan med kontrakt'!$G$24,Y51="NEJ"))),(NOT(AND($D$52='Avropsförfrågan med kontrakt'!$G$24,Y52="NEJ"))),(NOT(AND($D$53='Avropsförfrågan med kontrakt'!$G$24,Y53="NEJ"))),(NOT(AND($D$54='Avropsförfrågan med kontrakt'!$G$24,Y54="NEJ"))))</f>
        <v>1</v>
      </c>
      <c r="Z55" s="5" t="b">
        <f>AND(NOT(AND($D$22='Avropsförfrågan med kontrakt'!$G$24,Z22="NEJ")),(NOT(AND($D$23='Avropsförfrågan med kontrakt'!$G$24,Z23="NEJ"))),(NOT(AND($D$24='Avropsförfrågan med kontrakt'!$G$24,Z24="NEJ"))),(NOT(AND($D$25='Avropsförfrågan med kontrakt'!$G$24,Z25="NEJ"))),(NOT(AND($D$26='Avropsförfrågan med kontrakt'!$G$24,Z26="NEJ"))),(NOT(AND($D$27='Avropsförfrågan med kontrakt'!$G$24,Z27="NEJ"))),(NOT(AND($D$28='Avropsförfrågan med kontrakt'!$G$24,Z28="NEJ"))),(NOT(AND($D$29='Avropsförfrågan med kontrakt'!$G$24,Z29="NEJ"))),(NOT(AND($D$30='Avropsförfrågan med kontrakt'!$G$24,Z30="NEJ"))),(NOT(AND($D$31='Avropsförfrågan med kontrakt'!$G$24,Z31="NEJ"))),(NOT(AND($D$32='Avropsförfrågan med kontrakt'!$G$24,Z32="NEJ"))),(NOT(AND($D$33='Avropsförfrågan med kontrakt'!$G$24,Z33="NEJ"))),(NOT(AND($D$34='Avropsförfrågan med kontrakt'!$G$24,Z34="NEJ"))),(NOT(AND($D$35='Avropsförfrågan med kontrakt'!$G$24,Z35="NEJ"))),(NOT(AND($D$36='Avropsförfrågan med kontrakt'!$G$24,Z36="NEJ"))),(NOT(AND($D$37='Avropsförfrågan med kontrakt'!$G$24,Z37="NEJ"))),(NOT(AND($D$38='Avropsförfrågan med kontrakt'!$G$24,Z38="NEJ"))),(NOT(AND($D$39='Avropsförfrågan med kontrakt'!$G$24,Z39="NEJ"))),(NOT(AND($D$40='Avropsförfrågan med kontrakt'!$G$24,Z40="NEJ"))),(NOT(AND($D$41='Avropsförfrågan med kontrakt'!$G$24,Z41="NEJ"))),(NOT(AND($D$42='Avropsförfrågan med kontrakt'!$G$24,Z42="NEJ"))),(NOT(AND($D$43='Avropsförfrågan med kontrakt'!$G$24,Z43="NEJ"))),(NOT(AND($D$44='Avropsförfrågan med kontrakt'!$G$24,Z44="NEJ"))),(NOT(AND($D$45='Avropsförfrågan med kontrakt'!$G$24,Z45="NEJ"))),(NOT(AND($D$46='Avropsförfrågan med kontrakt'!$G$24,Z46="NEJ"))),(NOT(AND($D$47='Avropsförfrågan med kontrakt'!$G$24,Z47="NEJ"))),(NOT(AND($D$48='Avropsförfrågan med kontrakt'!$G$24,Z48="NEJ"))),(NOT(AND($D$49='Avropsförfrågan med kontrakt'!$G$24,Z49="NEJ"))),(NOT(AND($D$50='Avropsförfrågan med kontrakt'!$G$24,Z50="NEJ"))),(NOT(AND($D$51='Avropsförfrågan med kontrakt'!$G$24,Z51="NEJ"))),(NOT(AND($D$52='Avropsförfrågan med kontrakt'!$G$24,Z52="NEJ"))),(NOT(AND($D$53='Avropsförfrågan med kontrakt'!$G$24,Z53="NEJ"))),(NOT(AND($D$54='Avropsförfrågan med kontrakt'!$G$24,Z54="NEJ"))))</f>
        <v>1</v>
      </c>
      <c r="AA55" s="5" t="b">
        <f>AND(NOT(AND($D$22='Avropsförfrågan med kontrakt'!$G$24,AA22="NEJ")),(NOT(AND($D$23='Avropsförfrågan med kontrakt'!$G$24,AA23="NEJ"))),(NOT(AND($D$24='Avropsförfrågan med kontrakt'!$G$24,AA24="NEJ"))),(NOT(AND($D$25='Avropsförfrågan med kontrakt'!$G$24,AA25="NEJ"))),(NOT(AND($D$26='Avropsförfrågan med kontrakt'!$G$24,AA26="NEJ"))),(NOT(AND($D$27='Avropsförfrågan med kontrakt'!$G$24,AA27="NEJ"))),(NOT(AND($D$28='Avropsförfrågan med kontrakt'!$G$24,AA28="NEJ"))),(NOT(AND($D$29='Avropsförfrågan med kontrakt'!$G$24,AA29="NEJ"))),(NOT(AND($D$30='Avropsförfrågan med kontrakt'!$G$24,AA30="NEJ"))),(NOT(AND($D$31='Avropsförfrågan med kontrakt'!$G$24,AA31="NEJ"))),(NOT(AND($D$32='Avropsförfrågan med kontrakt'!$G$24,AA32="NEJ"))),(NOT(AND($D$33='Avropsförfrågan med kontrakt'!$G$24,AA33="NEJ"))),(NOT(AND($D$34='Avropsförfrågan med kontrakt'!$G$24,AA34="NEJ"))),(NOT(AND($D$35='Avropsförfrågan med kontrakt'!$G$24,AA35="NEJ"))),(NOT(AND($D$36='Avropsförfrågan med kontrakt'!$G$24,AA36="NEJ"))),(NOT(AND($D$37='Avropsförfrågan med kontrakt'!$G$24,AA37="NEJ"))),(NOT(AND($D$38='Avropsförfrågan med kontrakt'!$G$24,AA38="NEJ"))),(NOT(AND($D$39='Avropsförfrågan med kontrakt'!$G$24,AA39="NEJ"))),(NOT(AND($D$40='Avropsförfrågan med kontrakt'!$G$24,AA40="NEJ"))),(NOT(AND($D$41='Avropsförfrågan med kontrakt'!$G$24,AA41="NEJ"))),(NOT(AND($D$42='Avropsförfrågan med kontrakt'!$G$24,AA42="NEJ"))),(NOT(AND($D$43='Avropsförfrågan med kontrakt'!$G$24,AA43="NEJ"))),(NOT(AND($D$44='Avropsförfrågan med kontrakt'!$G$24,AA44="NEJ"))),(NOT(AND($D$45='Avropsförfrågan med kontrakt'!$G$24,AA45="NEJ"))),(NOT(AND($D$46='Avropsförfrågan med kontrakt'!$G$24,AA46="NEJ"))),(NOT(AND($D$47='Avropsförfrågan med kontrakt'!$G$24,AA47="NEJ"))),(NOT(AND($D$48='Avropsförfrågan med kontrakt'!$G$24,AA48="NEJ"))),(NOT(AND($D$49='Avropsförfrågan med kontrakt'!$G$24,AA49="NEJ"))),(NOT(AND($D$50='Avropsförfrågan med kontrakt'!$G$24,AA50="NEJ"))),(NOT(AND($D$51='Avropsförfrågan med kontrakt'!$G$24,AA51="NEJ"))),(NOT(AND($D$52='Avropsförfrågan med kontrakt'!$G$24,AA52="NEJ"))),(NOT(AND($D$53='Avropsförfrågan med kontrakt'!$G$24,AA53="NEJ"))),(NOT(AND($D$54='Avropsförfrågan med kontrakt'!$G$24,AA54="NEJ"))))</f>
        <v>1</v>
      </c>
      <c r="AB55" s="5" t="b">
        <f>AND(NOT(AND($D$22='Avropsförfrågan med kontrakt'!$G$24,AB22="NEJ")),(NOT(AND($D$23='Avropsförfrågan med kontrakt'!$G$24,AB23="NEJ"))),(NOT(AND($D$24='Avropsförfrågan med kontrakt'!$G$24,AB24="NEJ"))),(NOT(AND($D$25='Avropsförfrågan med kontrakt'!$G$24,AB25="NEJ"))),(NOT(AND($D$26='Avropsförfrågan med kontrakt'!$G$24,AB26="NEJ"))),(NOT(AND($D$27='Avropsförfrågan med kontrakt'!$G$24,AB27="NEJ"))),(NOT(AND($D$28='Avropsförfrågan med kontrakt'!$G$24,AB28="NEJ"))),(NOT(AND($D$29='Avropsförfrågan med kontrakt'!$G$24,AB29="NEJ"))),(NOT(AND($D$30='Avropsförfrågan med kontrakt'!$G$24,AB30="NEJ"))),(NOT(AND($D$31='Avropsförfrågan med kontrakt'!$G$24,AB31="NEJ"))),(NOT(AND($D$32='Avropsförfrågan med kontrakt'!$G$24,AB32="NEJ"))),(NOT(AND($D$33='Avropsförfrågan med kontrakt'!$G$24,AB33="NEJ"))),(NOT(AND($D$34='Avropsförfrågan med kontrakt'!$G$24,AB34="NEJ"))),(NOT(AND($D$35='Avropsförfrågan med kontrakt'!$G$24,AB35="NEJ"))),(NOT(AND($D$36='Avropsförfrågan med kontrakt'!$G$24,AB36="NEJ"))),(NOT(AND($D$37='Avropsförfrågan med kontrakt'!$G$24,AB37="NEJ"))),(NOT(AND($D$38='Avropsförfrågan med kontrakt'!$G$24,AB38="NEJ"))),(NOT(AND($D$39='Avropsförfrågan med kontrakt'!$G$24,AB39="NEJ"))),(NOT(AND($D$40='Avropsförfrågan med kontrakt'!$G$24,AB40="NEJ"))),(NOT(AND($D$41='Avropsförfrågan med kontrakt'!$G$24,AB41="NEJ"))),(NOT(AND($D$42='Avropsförfrågan med kontrakt'!$G$24,AB42="NEJ"))),(NOT(AND($D$43='Avropsförfrågan med kontrakt'!$G$24,AB43="NEJ"))),(NOT(AND($D$44='Avropsförfrågan med kontrakt'!$G$24,AB44="NEJ"))),(NOT(AND($D$45='Avropsförfrågan med kontrakt'!$G$24,AB45="NEJ"))),(NOT(AND($D$46='Avropsförfrågan med kontrakt'!$G$24,AB46="NEJ"))),(NOT(AND($D$47='Avropsförfrågan med kontrakt'!$G$24,AB47="NEJ"))),(NOT(AND($D$48='Avropsförfrågan med kontrakt'!$G$24,AB48="NEJ"))),(NOT(AND($D$49='Avropsförfrågan med kontrakt'!$G$24,AB49="NEJ"))),(NOT(AND($D$50='Avropsförfrågan med kontrakt'!$G$24,AB50="NEJ"))),(NOT(AND($D$51='Avropsförfrågan med kontrakt'!$G$24,AB51="NEJ"))),(NOT(AND($D$52='Avropsförfrågan med kontrakt'!$G$24,AB52="NEJ"))),(NOT(AND($D$53='Avropsförfrågan med kontrakt'!$G$24,AB53="NEJ"))),(NOT(AND($D$54='Avropsförfrågan med kontrakt'!$G$24,AB54="NEJ"))))</f>
        <v>1</v>
      </c>
      <c r="AC55" s="5" t="b">
        <f>AND(NOT(AND($D$22='Avropsförfrågan med kontrakt'!$G$24,AC22="NEJ")),(NOT(AND($D$23='Avropsförfrågan med kontrakt'!$G$24,AC23="NEJ"))),(NOT(AND($D$24='Avropsförfrågan med kontrakt'!$G$24,AC24="NEJ"))),(NOT(AND($D$25='Avropsförfrågan med kontrakt'!$G$24,AC25="NEJ"))),(NOT(AND($D$26='Avropsförfrågan med kontrakt'!$G$24,AC26="NEJ"))),(NOT(AND($D$27='Avropsförfrågan med kontrakt'!$G$24,AC27="NEJ"))),(NOT(AND($D$28='Avropsförfrågan med kontrakt'!$G$24,AC28="NEJ"))),(NOT(AND($D$29='Avropsförfrågan med kontrakt'!$G$24,AC29="NEJ"))),(NOT(AND($D$30='Avropsförfrågan med kontrakt'!$G$24,AC30="NEJ"))),(NOT(AND($D$31='Avropsförfrågan med kontrakt'!$G$24,AC31="NEJ"))),(NOT(AND($D$32='Avropsförfrågan med kontrakt'!$G$24,AC32="NEJ"))),(NOT(AND($D$33='Avropsförfrågan med kontrakt'!$G$24,AC33="NEJ"))),(NOT(AND($D$34='Avropsförfrågan med kontrakt'!$G$24,AC34="NEJ"))),(NOT(AND($D$35='Avropsförfrågan med kontrakt'!$G$24,AC35="NEJ"))),(NOT(AND($D$36='Avropsförfrågan med kontrakt'!$G$24,AC36="NEJ"))),(NOT(AND($D$37='Avropsförfrågan med kontrakt'!$G$24,AC37="NEJ"))),(NOT(AND($D$38='Avropsförfrågan med kontrakt'!$G$24,AC38="NEJ"))),(NOT(AND($D$39='Avropsförfrågan med kontrakt'!$G$24,AC39="NEJ"))),(NOT(AND($D$40='Avropsförfrågan med kontrakt'!$G$24,AC40="NEJ"))),(NOT(AND($D$41='Avropsförfrågan med kontrakt'!$G$24,AC41="NEJ"))),(NOT(AND($D$42='Avropsförfrågan med kontrakt'!$G$24,AC42="NEJ"))),(NOT(AND($D$43='Avropsförfrågan med kontrakt'!$G$24,AC43="NEJ"))),(NOT(AND($D$44='Avropsförfrågan med kontrakt'!$G$24,AC44="NEJ"))),(NOT(AND($D$45='Avropsförfrågan med kontrakt'!$G$24,AC45="NEJ"))),(NOT(AND($D$46='Avropsförfrågan med kontrakt'!$G$24,AC46="NEJ"))),(NOT(AND($D$47='Avropsförfrågan med kontrakt'!$G$24,AC47="NEJ"))),(NOT(AND($D$48='Avropsförfrågan med kontrakt'!$G$24,AC48="NEJ"))),(NOT(AND($D$49='Avropsförfrågan med kontrakt'!$G$24,AC49="NEJ"))),(NOT(AND($D$50='Avropsförfrågan med kontrakt'!$G$24,AC50="NEJ"))),(NOT(AND($D$51='Avropsförfrågan med kontrakt'!$G$24,AC51="NEJ"))),(NOT(AND($D$52='Avropsförfrågan med kontrakt'!$G$24,AC52="NEJ"))),(NOT(AND($D$53='Avropsförfrågan med kontrakt'!$G$24,AC53="NEJ"))),(NOT(AND($D$54='Avropsförfrågan med kontrakt'!$G$24,AC54="NEJ"))))</f>
        <v>1</v>
      </c>
      <c r="AD55" s="5" t="b">
        <f>AND(NOT(AND($D$22='Avropsförfrågan med kontrakt'!$G$24,AD22="NEJ")),(NOT(AND($D$23='Avropsförfrågan med kontrakt'!$G$24,AD23="NEJ"))),(NOT(AND($D$24='Avropsförfrågan med kontrakt'!$G$24,AD24="NEJ"))),(NOT(AND($D$25='Avropsförfrågan med kontrakt'!$G$24,AD25="NEJ"))),(NOT(AND($D$26='Avropsförfrågan med kontrakt'!$G$24,AD26="NEJ"))),(NOT(AND($D$27='Avropsförfrågan med kontrakt'!$G$24,AD27="NEJ"))),(NOT(AND($D$28='Avropsförfrågan med kontrakt'!$G$24,AD28="NEJ"))),(NOT(AND($D$29='Avropsförfrågan med kontrakt'!$G$24,AD29="NEJ"))),(NOT(AND($D$30='Avropsförfrågan med kontrakt'!$G$24,AD30="NEJ"))),(NOT(AND($D$31='Avropsförfrågan med kontrakt'!$G$24,AD31="NEJ"))),(NOT(AND($D$32='Avropsförfrågan med kontrakt'!$G$24,AD32="NEJ"))),(NOT(AND($D$33='Avropsförfrågan med kontrakt'!$G$24,AD33="NEJ"))),(NOT(AND($D$34='Avropsförfrågan med kontrakt'!$G$24,AD34="NEJ"))),(NOT(AND($D$35='Avropsförfrågan med kontrakt'!$G$24,AD35="NEJ"))),(NOT(AND($D$36='Avropsförfrågan med kontrakt'!$G$24,AD36="NEJ"))),(NOT(AND($D$37='Avropsförfrågan med kontrakt'!$G$24,AD37="NEJ"))),(NOT(AND($D$38='Avropsförfrågan med kontrakt'!$G$24,AD38="NEJ"))),(NOT(AND($D$39='Avropsförfrågan med kontrakt'!$G$24,AD39="NEJ"))),(NOT(AND($D$40='Avropsförfrågan med kontrakt'!$G$24,AD40="NEJ"))),(NOT(AND($D$41='Avropsförfrågan med kontrakt'!$G$24,AD41="NEJ"))),(NOT(AND($D$42='Avropsförfrågan med kontrakt'!$G$24,AD42="NEJ"))),(NOT(AND($D$43='Avropsförfrågan med kontrakt'!$G$24,AD43="NEJ"))),(NOT(AND($D$44='Avropsförfrågan med kontrakt'!$G$24,AD44="NEJ"))),(NOT(AND($D$45='Avropsförfrågan med kontrakt'!$G$24,AD45="NEJ"))),(NOT(AND($D$46='Avropsförfrågan med kontrakt'!$G$24,AD46="NEJ"))),(NOT(AND($D$47='Avropsförfrågan med kontrakt'!$G$24,AD47="NEJ"))),(NOT(AND($D$48='Avropsförfrågan med kontrakt'!$G$24,AD48="NEJ"))),(NOT(AND($D$49='Avropsförfrågan med kontrakt'!$G$24,AD49="NEJ"))),(NOT(AND($D$50='Avropsförfrågan med kontrakt'!$G$24,AD50="NEJ"))),(NOT(AND($D$51='Avropsförfrågan med kontrakt'!$G$24,AD51="NEJ"))),(NOT(AND($D$52='Avropsförfrågan med kontrakt'!$G$24,AD52="NEJ"))),(NOT(AND($D$53='Avropsförfrågan med kontrakt'!$G$24,AD53="NEJ"))),(NOT(AND($D$54='Avropsförfrågan med kontrakt'!$G$24,AD54="NEJ"))))</f>
        <v>1</v>
      </c>
      <c r="AE55" s="60" t="b">
        <f>AND(NOT(AND($D$22='Avropsförfrågan med kontrakt'!$G$24,AE22="NEJ")),(NOT(AND($D$23='Avropsförfrågan med kontrakt'!$G$24,AE23="NEJ"))),(NOT(AND($D$24='Avropsförfrågan med kontrakt'!$G$24,AE24="NEJ"))),(NOT(AND($D$25='Avropsförfrågan med kontrakt'!$G$24,AE25="NEJ"))),(NOT(AND($D$26='Avropsförfrågan med kontrakt'!$G$24,AE26="NEJ"))),(NOT(AND($D$27='Avropsförfrågan med kontrakt'!$G$24,AE27="NEJ"))),(NOT(AND($D$28='Avropsförfrågan med kontrakt'!$G$24,AE28="NEJ"))),(NOT(AND($D$29='Avropsförfrågan med kontrakt'!$G$24,AE29="NEJ"))),(NOT(AND($D$30='Avropsförfrågan med kontrakt'!$G$24,AE30="NEJ"))),(NOT(AND($D$31='Avropsförfrågan med kontrakt'!$G$24,AE31="NEJ"))),(NOT(AND($D$32='Avropsförfrågan med kontrakt'!$G$24,AE32="NEJ"))),(NOT(AND($D$33='Avropsförfrågan med kontrakt'!$G$24,AE33="NEJ"))),(NOT(AND($D$34='Avropsförfrågan med kontrakt'!$G$24,AE34="NEJ"))),(NOT(AND($D$35='Avropsförfrågan med kontrakt'!$G$24,AE35="NEJ"))),(NOT(AND($D$36='Avropsförfrågan med kontrakt'!$G$24,AE36="NEJ"))),(NOT(AND($D$37='Avropsförfrågan med kontrakt'!$G$24,AE37="NEJ"))),(NOT(AND($D$50='Avropsförfrågan med kontrakt'!$G$24,AE50="NEJ"))),(NOT(AND($D$51='Avropsförfrågan med kontrakt'!$G$24,AE51="NEJ"))),(NOT(AND($D$54='Avropsförfrågan med kontrakt'!$G$24,AE54="NEJ"))))</f>
        <v>1</v>
      </c>
      <c r="AF55" s="60" t="b">
        <f>AND(NOT(AND($D$22='Avropsförfrågan med kontrakt'!$G$24,AF22="NEJ")),(NOT(AND($D$23='Avropsförfrågan med kontrakt'!$G$24,AF23="NEJ"))),(NOT(AND($D$24='Avropsförfrågan med kontrakt'!$G$24,AF24="NEJ"))),(NOT(AND($D$25='Avropsförfrågan med kontrakt'!$G$24,AF25="NEJ"))),(NOT(AND($D$26='Avropsförfrågan med kontrakt'!$G$24,AF26="NEJ"))),(NOT(AND($D$27='Avropsförfrågan med kontrakt'!$G$24,AF27="NEJ"))),(NOT(AND($D$28='Avropsförfrågan med kontrakt'!$G$24,AF28="NEJ"))),(NOT(AND($D$29='Avropsförfrågan med kontrakt'!$G$24,AF29="NEJ"))),(NOT(AND($D$30='Avropsförfrågan med kontrakt'!$G$24,AF30="NEJ"))),(NOT(AND($D$31='Avropsförfrågan med kontrakt'!$G$24,AF31="NEJ"))),(NOT(AND($D$32='Avropsförfrågan med kontrakt'!$G$24,AF32="NEJ"))),(NOT(AND($D$33='Avropsförfrågan med kontrakt'!$G$24,AF33="NEJ"))),(NOT(AND($D$34='Avropsförfrågan med kontrakt'!$G$24,AF34="NEJ"))),(NOT(AND($D$35='Avropsförfrågan med kontrakt'!$G$24,AF35="NEJ"))),(NOT(AND($D$36='Avropsförfrågan med kontrakt'!$G$24,AF36="NEJ"))),(NOT(AND($D$37='Avropsförfrågan med kontrakt'!$G$24,AF37="NEJ"))),(NOT(AND($D$50='Avropsförfrågan med kontrakt'!$G$24,AF50="NEJ"))),(NOT(AND($D$51='Avropsförfrågan med kontrakt'!$G$24,AF51="NEJ"))),(NOT(AND($D$54='Avropsförfrågan med kontrakt'!$G$24,AF54="NEJ"))))</f>
        <v>1</v>
      </c>
      <c r="AG55" s="60" t="b">
        <f>AND(NOT(AND($D$22='Avropsförfrågan med kontrakt'!$G$24,AG22="NEJ")),(NOT(AND($D$23='Avropsförfrågan med kontrakt'!$G$24,AG23="NEJ"))),(NOT(AND($D$24='Avropsförfrågan med kontrakt'!$G$24,AG24="NEJ"))),(NOT(AND($D$25='Avropsförfrågan med kontrakt'!$G$24,AG25="NEJ"))),(NOT(AND($D$26='Avropsförfrågan med kontrakt'!$G$24,AG26="NEJ"))),(NOT(AND($D$27='Avropsförfrågan med kontrakt'!$G$24,AG27="NEJ"))),(NOT(AND($D$28='Avropsförfrågan med kontrakt'!$G$24,AG28="NEJ"))),(NOT(AND($D$29='Avropsförfrågan med kontrakt'!$G$24,AG29="NEJ"))),(NOT(AND($D$30='Avropsförfrågan med kontrakt'!$G$24,AG30="NEJ"))),(NOT(AND($D$31='Avropsförfrågan med kontrakt'!$G$24,AG31="NEJ"))),(NOT(AND($D$32='Avropsförfrågan med kontrakt'!$G$24,AG32="NEJ"))),(NOT(AND($D$33='Avropsförfrågan med kontrakt'!$G$24,AG33="NEJ"))),(NOT(AND($D$34='Avropsförfrågan med kontrakt'!$G$24,AG34="NEJ"))),(NOT(AND($D$35='Avropsförfrågan med kontrakt'!$G$24,AG35="NEJ"))),(NOT(AND($D$36='Avropsförfrågan med kontrakt'!$G$24,AG36="NEJ"))),(NOT(AND($D$37='Avropsförfrågan med kontrakt'!$G$24,AG37="NEJ"))),(NOT(AND($D$50='Avropsförfrågan med kontrakt'!$G$24,AG50="NEJ"))),(NOT(AND($D$51='Avropsförfrågan med kontrakt'!$G$24,AG51="NEJ"))),(NOT(AND($D$54='Avropsförfrågan med kontrakt'!$G$24,AG54="NEJ"))))</f>
        <v>1</v>
      </c>
      <c r="AH55" s="60" t="b">
        <f>AND(NOT(AND($D$22='Avropsförfrågan med kontrakt'!$G$24,AH22="NEJ")),(NOT(AND($D$23='Avropsförfrågan med kontrakt'!$G$24,AH23="NEJ"))),(NOT(AND($D$24='Avropsförfrågan med kontrakt'!$G$24,AH24="NEJ"))),(NOT(AND($D$25='Avropsförfrågan med kontrakt'!$G$24,AH25="NEJ"))),(NOT(AND($D$26='Avropsförfrågan med kontrakt'!$G$24,AH26="NEJ"))),(NOT(AND($D$27='Avropsförfrågan med kontrakt'!$G$24,AH27="NEJ"))),(NOT(AND($D$28='Avropsförfrågan med kontrakt'!$G$24,AH28="NEJ"))),(NOT(AND($D$29='Avropsförfrågan med kontrakt'!$G$24,AH29="NEJ"))),(NOT(AND($D$30='Avropsförfrågan med kontrakt'!$G$24,AH30="NEJ"))),(NOT(AND($D$31='Avropsförfrågan med kontrakt'!$G$24,AH31="NEJ"))),(NOT(AND($D$32='Avropsförfrågan med kontrakt'!$G$24,AH32="NEJ"))),(NOT(AND($D$33='Avropsförfrågan med kontrakt'!$G$24,AH33="NEJ"))),(NOT(AND($D$34='Avropsförfrågan med kontrakt'!$G$24,AH34="NEJ"))),(NOT(AND($D$35='Avropsförfrågan med kontrakt'!$G$24,AH35="NEJ"))),(NOT(AND($D$36='Avropsförfrågan med kontrakt'!$G$24,AH36="NEJ"))),(NOT(AND($D$37='Avropsförfrågan med kontrakt'!$G$24,AH37="NEJ"))),(NOT(AND($D$50='Avropsförfrågan med kontrakt'!$G$24,AH50="NEJ"))),(NOT(AND($D$51='Avropsförfrågan med kontrakt'!$G$24,AH51="NEJ"))),(NOT(AND($D$54='Avropsförfrågan med kontrakt'!$G$24,AH54="NEJ"))))</f>
        <v>1</v>
      </c>
      <c r="AI55" s="60" t="b">
        <f>AND(NOT(AND($D$22='Avropsförfrågan med kontrakt'!$G$24,AI22="NEJ")),(NOT(AND($D$23='Avropsförfrågan med kontrakt'!$G$24,AI23="NEJ"))),(NOT(AND($D$24='Avropsförfrågan med kontrakt'!$G$24,AI24="NEJ"))),(NOT(AND($D$25='Avropsförfrågan med kontrakt'!$G$24,AI25="NEJ"))),(NOT(AND($D$26='Avropsförfrågan med kontrakt'!$G$24,AI26="NEJ"))),(NOT(AND($D$27='Avropsförfrågan med kontrakt'!$G$24,AI27="NEJ"))),(NOT(AND($D$28='Avropsförfrågan med kontrakt'!$G$24,AI28="NEJ"))),(NOT(AND($D$29='Avropsförfrågan med kontrakt'!$G$24,AI29="NEJ"))),(NOT(AND($D$30='Avropsförfrågan med kontrakt'!$G$24,AI30="NEJ"))),(NOT(AND($D$31='Avropsförfrågan med kontrakt'!$G$24,AI31="NEJ"))),(NOT(AND($D$32='Avropsförfrågan med kontrakt'!$G$24,AI32="NEJ"))),(NOT(AND($D$33='Avropsförfrågan med kontrakt'!$G$24,AI33="NEJ"))),(NOT(AND($D$34='Avropsförfrågan med kontrakt'!$G$24,AI34="NEJ"))),(NOT(AND($D$35='Avropsförfrågan med kontrakt'!$G$24,AI35="NEJ"))),(NOT(AND($D$36='Avropsförfrågan med kontrakt'!$G$24,AI36="NEJ"))),(NOT(AND($D$37='Avropsförfrågan med kontrakt'!$G$24,AI37="NEJ"))),(NOT(AND($D$50='Avropsförfrågan med kontrakt'!$G$24,AI50="NEJ"))),(NOT(AND($D$51='Avropsförfrågan med kontrakt'!$G$24,AI51="NEJ"))),(NOT(AND($D$54='Avropsförfrågan med kontrakt'!$G$24,AI54="NEJ"))))</f>
        <v>1</v>
      </c>
      <c r="AJ55" s="60" t="b">
        <f>AND(NOT(AND($D$22='Avropsförfrågan med kontrakt'!$G$24,AJ22="NEJ")),(NOT(AND($D$23='Avropsförfrågan med kontrakt'!$G$24,AJ23="NEJ"))),(NOT(AND($D$24='Avropsförfrågan med kontrakt'!$G$24,AJ24="NEJ"))),(NOT(AND($D$25='Avropsförfrågan med kontrakt'!$G$24,AJ25="NEJ"))),(NOT(AND($D$26='Avropsförfrågan med kontrakt'!$G$24,AJ26="NEJ"))),(NOT(AND($D$27='Avropsförfrågan med kontrakt'!$G$24,AJ27="NEJ"))),(NOT(AND($D$28='Avropsförfrågan med kontrakt'!$G$24,AJ28="NEJ"))),(NOT(AND($D$29='Avropsförfrågan med kontrakt'!$G$24,AJ29="NEJ"))),(NOT(AND($D$30='Avropsförfrågan med kontrakt'!$G$24,AJ30="NEJ"))),(NOT(AND($D$31='Avropsförfrågan med kontrakt'!$G$24,AJ31="NEJ"))),(NOT(AND($D$32='Avropsförfrågan med kontrakt'!$G$24,AJ32="NEJ"))),(NOT(AND($D$33='Avropsförfrågan med kontrakt'!$G$24,AJ33="NEJ"))),(NOT(AND($D$34='Avropsförfrågan med kontrakt'!$G$24,AJ34="NEJ"))),(NOT(AND($D$35='Avropsförfrågan med kontrakt'!$G$24,AJ35="NEJ"))),(NOT(AND($D$36='Avropsförfrågan med kontrakt'!$G$24,AJ36="NEJ"))),(NOT(AND($D$37='Avropsförfrågan med kontrakt'!$G$24,AJ37="NEJ"))),(NOT(AND($D$50='Avropsförfrågan med kontrakt'!$G$24,AJ50="NEJ"))),(NOT(AND($D$51='Avropsförfrågan med kontrakt'!$G$24,AJ51="NEJ"))),(NOT(AND($D$54='Avropsförfrågan med kontrakt'!$G$24,AJ54="NEJ"))))</f>
        <v>1</v>
      </c>
      <c r="AK55" s="60" t="b">
        <f>AND(NOT(AND($D$22='Avropsförfrågan med kontrakt'!$G$24,AK22="NEJ")),(NOT(AND($D$23='Avropsförfrågan med kontrakt'!$G$24,AK23="NEJ"))),(NOT(AND($D$24='Avropsförfrågan med kontrakt'!$G$24,AK24="NEJ"))),(NOT(AND($D$25='Avropsförfrågan med kontrakt'!$G$24,AK25="NEJ"))),(NOT(AND($D$26='Avropsförfrågan med kontrakt'!$G$24,AK26="NEJ"))),(NOT(AND($D$27='Avropsförfrågan med kontrakt'!$G$24,AK27="NEJ"))),(NOT(AND($D$28='Avropsförfrågan med kontrakt'!$G$24,AK28="NEJ"))),(NOT(AND($D$29='Avropsförfrågan med kontrakt'!$G$24,AK29="NEJ"))),(NOT(AND($D$30='Avropsförfrågan med kontrakt'!$G$24,AK30="NEJ"))),(NOT(AND($D$31='Avropsförfrågan med kontrakt'!$G$24,AK31="NEJ"))),(NOT(AND($D$32='Avropsförfrågan med kontrakt'!$G$24,AK32="NEJ"))),(NOT(AND($D$33='Avropsförfrågan med kontrakt'!$G$24,AK33="NEJ"))),(NOT(AND($D$34='Avropsförfrågan med kontrakt'!$G$24,AK34="NEJ"))),(NOT(AND($D$35='Avropsförfrågan med kontrakt'!$G$24,AK35="NEJ"))),(NOT(AND($D$36='Avropsförfrågan med kontrakt'!$G$24,AK36="NEJ"))),(NOT(AND($D$37='Avropsförfrågan med kontrakt'!$G$24,AK37="NEJ"))),(NOT(AND($D$50='Avropsförfrågan med kontrakt'!$G$24,AK50="NEJ"))),(NOT(AND($D$51='Avropsförfrågan med kontrakt'!$G$24,AK51="NEJ"))),(NOT(AND($D$54='Avropsförfrågan med kontrakt'!$G$24,AK54="NEJ"))))</f>
        <v>1</v>
      </c>
      <c r="AL55" s="60" t="b">
        <f>AND(NOT(AND($D$22='Avropsförfrågan med kontrakt'!$G$24,AL22="NEJ")),(NOT(AND($D$23='Avropsförfrågan med kontrakt'!$G$24,AL23="NEJ"))),(NOT(AND($D$24='Avropsförfrågan med kontrakt'!$G$24,AL24="NEJ"))),(NOT(AND($D$25='Avropsförfrågan med kontrakt'!$G$24,AL25="NEJ"))),(NOT(AND($D$26='Avropsförfrågan med kontrakt'!$G$24,AL26="NEJ"))),(NOT(AND($D$27='Avropsförfrågan med kontrakt'!$G$24,AL27="NEJ"))),(NOT(AND($D$28='Avropsförfrågan med kontrakt'!$G$24,AL28="NEJ"))),(NOT(AND($D$29='Avropsförfrågan med kontrakt'!$G$24,AL29="NEJ"))),(NOT(AND($D$30='Avropsförfrågan med kontrakt'!$G$24,AL30="NEJ"))),(NOT(AND($D$31='Avropsförfrågan med kontrakt'!$G$24,AL31="NEJ"))),(NOT(AND($D$32='Avropsförfrågan med kontrakt'!$G$24,AL32="NEJ"))),(NOT(AND($D$33='Avropsförfrågan med kontrakt'!$G$24,AL33="NEJ"))),(NOT(AND($D$34='Avropsförfrågan med kontrakt'!$G$24,AL34="NEJ"))),(NOT(AND($D$35='Avropsförfrågan med kontrakt'!$G$24,AL35="NEJ"))),(NOT(AND($D$36='Avropsförfrågan med kontrakt'!$G$24,AL36="NEJ"))),(NOT(AND($D$37='Avropsförfrågan med kontrakt'!$G$24,AL37="NEJ"))),(NOT(AND($D$50='Avropsförfrågan med kontrakt'!$G$24,AL50="NEJ"))),(NOT(AND($D$51='Avropsförfrågan med kontrakt'!$G$24,AL51="NEJ"))),(NOT(AND($D$54='Avropsförfrågan med kontrakt'!$G$24,AL54="NEJ"))))</f>
        <v>1</v>
      </c>
      <c r="AM55" s="60" t="b">
        <f>AND(NOT(AND($D$22='Avropsförfrågan med kontrakt'!$G$24,AM22="NEJ")),(NOT(AND($D$23='Avropsförfrågan med kontrakt'!$G$24,AM23="NEJ"))),(NOT(AND($D$24='Avropsförfrågan med kontrakt'!$G$24,AM24="NEJ"))),(NOT(AND($D$25='Avropsförfrågan med kontrakt'!$G$24,AM25="NEJ"))),(NOT(AND($D$26='Avropsförfrågan med kontrakt'!$G$24,AM26="NEJ"))),(NOT(AND($D$27='Avropsförfrågan med kontrakt'!$G$24,AM27="NEJ"))),(NOT(AND($D$28='Avropsförfrågan med kontrakt'!$G$24,AM28="NEJ"))),(NOT(AND($D$29='Avropsförfrågan med kontrakt'!$G$24,AM29="NEJ"))),(NOT(AND($D$30='Avropsförfrågan med kontrakt'!$G$24,AM30="NEJ"))),(NOT(AND($D$31='Avropsförfrågan med kontrakt'!$G$24,AM31="NEJ"))),(NOT(AND($D$32='Avropsförfrågan med kontrakt'!$G$24,AM32="NEJ"))),(NOT(AND($D$33='Avropsförfrågan med kontrakt'!$G$24,AM33="NEJ"))),(NOT(AND($D$34='Avropsförfrågan med kontrakt'!$G$24,AM34="NEJ"))),(NOT(AND($D$35='Avropsförfrågan med kontrakt'!$G$24,AM35="NEJ"))),(NOT(AND($D$36='Avropsförfrågan med kontrakt'!$G$24,AM36="NEJ"))),(NOT(AND($D$37='Avropsförfrågan med kontrakt'!$G$24,AM37="NEJ"))),(NOT(AND($D$50='Avropsförfrågan med kontrakt'!$G$24,AM50="NEJ"))),(NOT(AND($D$51='Avropsförfrågan med kontrakt'!$G$24,AM51="NEJ"))),(NOT(AND($D$54='Avropsförfrågan med kontrakt'!$G$24,AM54="NEJ"))))</f>
        <v>1</v>
      </c>
      <c r="AN55" s="60" t="b">
        <f>AND(NOT(AND($D$22='Avropsförfrågan med kontrakt'!$G$24,AN22="NEJ")),(NOT(AND($D$23='Avropsförfrågan med kontrakt'!$G$24,AN23="NEJ"))),(NOT(AND($D$24='Avropsförfrågan med kontrakt'!$G$24,AN24="NEJ"))),(NOT(AND($D$25='Avropsförfrågan med kontrakt'!$G$24,AN25="NEJ"))),(NOT(AND($D$26='Avropsförfrågan med kontrakt'!$G$24,AN26="NEJ"))),(NOT(AND($D$27='Avropsförfrågan med kontrakt'!$G$24,AN27="NEJ"))),(NOT(AND($D$28='Avropsförfrågan med kontrakt'!$G$24,AN28="NEJ"))),(NOT(AND($D$29='Avropsförfrågan med kontrakt'!$G$24,AN29="NEJ"))),(NOT(AND($D$30='Avropsförfrågan med kontrakt'!$G$24,AN30="NEJ"))),(NOT(AND($D$31='Avropsförfrågan med kontrakt'!$G$24,AN31="NEJ"))),(NOT(AND($D$32='Avropsförfrågan med kontrakt'!$G$24,AN32="NEJ"))),(NOT(AND($D$33='Avropsförfrågan med kontrakt'!$G$24,AN33="NEJ"))),(NOT(AND($D$34='Avropsförfrågan med kontrakt'!$G$24,AN34="NEJ"))),(NOT(AND($D$35='Avropsförfrågan med kontrakt'!$G$24,AN35="NEJ"))),(NOT(AND($D$36='Avropsförfrågan med kontrakt'!$G$24,AN36="NEJ"))),(NOT(AND($D$37='Avropsförfrågan med kontrakt'!$G$24,AN37="NEJ"))),(NOT(AND($D$50='Avropsförfrågan med kontrakt'!$G$24,AN50="NEJ"))),(NOT(AND($D$51='Avropsförfrågan med kontrakt'!$G$24,AN51="NEJ"))),(NOT(AND($D$54='Avropsförfrågan med kontrakt'!$G$24,AN54="NEJ"))))</f>
        <v>1</v>
      </c>
      <c r="AO55" s="60" t="b">
        <f>AND(NOT(AND($D$22='Avropsförfrågan med kontrakt'!$G$24,AO22="NEJ")),(NOT(AND($D$23='Avropsförfrågan med kontrakt'!$G$24,AO23="NEJ"))),(NOT(AND($D$24='Avropsförfrågan med kontrakt'!$G$24,AO24="NEJ"))),(NOT(AND($D$25='Avropsförfrågan med kontrakt'!$G$24,AO25="NEJ"))),(NOT(AND($D$26='Avropsförfrågan med kontrakt'!$G$24,AO26="NEJ"))),(NOT(AND($D$27='Avropsförfrågan med kontrakt'!$G$24,AO27="NEJ"))),(NOT(AND($D$28='Avropsförfrågan med kontrakt'!$G$24,AO28="NEJ"))),(NOT(AND($D$29='Avropsförfrågan med kontrakt'!$G$24,AO29="NEJ"))),(NOT(AND($D$30='Avropsförfrågan med kontrakt'!$G$24,AO30="NEJ"))),(NOT(AND($D$31='Avropsförfrågan med kontrakt'!$G$24,AO31="NEJ"))),(NOT(AND($D$32='Avropsförfrågan med kontrakt'!$G$24,AO32="NEJ"))),(NOT(AND($D$33='Avropsförfrågan med kontrakt'!$G$24,AO33="NEJ"))),(NOT(AND($D$34='Avropsförfrågan med kontrakt'!$G$24,AO34="NEJ"))),(NOT(AND($D$35='Avropsförfrågan med kontrakt'!$G$24,AO35="NEJ"))),(NOT(AND($D$36='Avropsförfrågan med kontrakt'!$G$24,AO36="NEJ"))),(NOT(AND($D$37='Avropsförfrågan med kontrakt'!$G$24,AO37="NEJ"))),(NOT(AND($D$50='Avropsförfrågan med kontrakt'!$G$24,AO50="NEJ"))),(NOT(AND($D$51='Avropsförfrågan med kontrakt'!$G$24,AO51="NEJ"))),(NOT(AND($D$54='Avropsförfrågan med kontrakt'!$G$24,AO54="NEJ"))))</f>
        <v>1</v>
      </c>
      <c r="AP55" s="60" t="b">
        <f>AND(NOT(AND($D$22='Avropsförfrågan med kontrakt'!$G$24,AP22="NEJ")),(NOT(AND($D$23='Avropsförfrågan med kontrakt'!$G$24,AP23="NEJ"))),(NOT(AND($D$24='Avropsförfrågan med kontrakt'!$G$24,AP24="NEJ"))),(NOT(AND($D$25='Avropsförfrågan med kontrakt'!$G$24,AP25="NEJ"))),(NOT(AND($D$26='Avropsförfrågan med kontrakt'!$G$24,AP26="NEJ"))),(NOT(AND($D$27='Avropsförfrågan med kontrakt'!$G$24,AP27="NEJ"))),(NOT(AND($D$28='Avropsförfrågan med kontrakt'!$G$24,AP28="NEJ"))),(NOT(AND($D$29='Avropsförfrågan med kontrakt'!$G$24,AP29="NEJ"))),(NOT(AND($D$30='Avropsförfrågan med kontrakt'!$G$24,AP30="NEJ"))),(NOT(AND($D$31='Avropsförfrågan med kontrakt'!$G$24,AP31="NEJ"))),(NOT(AND($D$32='Avropsförfrågan med kontrakt'!$G$24,AP32="NEJ"))),(NOT(AND($D$33='Avropsförfrågan med kontrakt'!$G$24,AP33="NEJ"))),(NOT(AND($D$34='Avropsförfrågan med kontrakt'!$G$24,AP34="NEJ"))),(NOT(AND($D$35='Avropsförfrågan med kontrakt'!$G$24,AP35="NEJ"))),(NOT(AND($D$36='Avropsförfrågan med kontrakt'!$G$24,AP36="NEJ"))),(NOT(AND($D$37='Avropsförfrågan med kontrakt'!$G$24,AP37="NEJ"))),(NOT(AND($D$50='Avropsförfrågan med kontrakt'!$G$24,AP50="NEJ"))),(NOT(AND($D$51='Avropsförfrågan med kontrakt'!$G$24,AP51="NEJ"))),(NOT(AND($D$54='Avropsförfrågan med kontrakt'!$G$24,AP54="NEJ"))))</f>
        <v>1</v>
      </c>
      <c r="AQ55" s="60" t="b">
        <f>AND(NOT(AND($D$22='Avropsförfrågan med kontrakt'!$G$24,AQ22="NEJ")),(NOT(AND($D$23='Avropsförfrågan med kontrakt'!$G$24,AQ23="NEJ"))),(NOT(AND($D$24='Avropsförfrågan med kontrakt'!$G$24,AQ24="NEJ"))),(NOT(AND($D$25='Avropsförfrågan med kontrakt'!$G$24,AQ25="NEJ"))),(NOT(AND($D$26='Avropsförfrågan med kontrakt'!$G$24,AQ26="NEJ"))),(NOT(AND($D$27='Avropsförfrågan med kontrakt'!$G$24,AQ27="NEJ"))),(NOT(AND($D$28='Avropsförfrågan med kontrakt'!$G$24,AQ28="NEJ"))),(NOT(AND($D$29='Avropsförfrågan med kontrakt'!$G$24,AQ29="NEJ"))),(NOT(AND($D$30='Avropsförfrågan med kontrakt'!$G$24,AQ30="NEJ"))),(NOT(AND($D$31='Avropsförfrågan med kontrakt'!$G$24,AQ31="NEJ"))),(NOT(AND($D$32='Avropsförfrågan med kontrakt'!$G$24,AQ32="NEJ"))),(NOT(AND($D$33='Avropsförfrågan med kontrakt'!$G$24,AQ33="NEJ"))),(NOT(AND($D$34='Avropsförfrågan med kontrakt'!$G$24,AQ34="NEJ"))),(NOT(AND($D$35='Avropsförfrågan med kontrakt'!$G$24,AQ35="NEJ"))),(NOT(AND($D$36='Avropsförfrågan med kontrakt'!$G$24,AQ36="NEJ"))),(NOT(AND($D$37='Avropsförfrågan med kontrakt'!$G$24,AQ37="NEJ"))),(NOT(AND($D$50='Avropsförfrågan med kontrakt'!$G$24,AQ50="NEJ"))),(NOT(AND($D$51='Avropsförfrågan med kontrakt'!$G$24,AQ51="NEJ"))),(NOT(AND($D$54='Avropsförfrågan med kontrakt'!$G$24,AQ54="NEJ"))))</f>
        <v>1</v>
      </c>
      <c r="AR55" s="60" t="b">
        <f>AND(NOT(AND($D$22='Avropsförfrågan med kontrakt'!$G$24,AR22="NEJ")),(NOT(AND($D$23='Avropsförfrågan med kontrakt'!$G$24,AR23="NEJ"))),(NOT(AND($D$24='Avropsförfrågan med kontrakt'!$G$24,AR24="NEJ"))),(NOT(AND($D$25='Avropsförfrågan med kontrakt'!$G$24,AR25="NEJ"))),(NOT(AND($D$26='Avropsförfrågan med kontrakt'!$G$24,AR26="NEJ"))),(NOT(AND($D$27='Avropsförfrågan med kontrakt'!$G$24,AR27="NEJ"))),(NOT(AND($D$28='Avropsförfrågan med kontrakt'!$G$24,AR28="NEJ"))),(NOT(AND($D$29='Avropsförfrågan med kontrakt'!$G$24,AR29="NEJ"))),(NOT(AND($D$30='Avropsförfrågan med kontrakt'!$G$24,AR30="NEJ"))),(NOT(AND($D$31='Avropsförfrågan med kontrakt'!$G$24,AR31="NEJ"))),(NOT(AND($D$32='Avropsförfrågan med kontrakt'!$G$24,AR32="NEJ"))),(NOT(AND($D$33='Avropsförfrågan med kontrakt'!$G$24,AR33="NEJ"))),(NOT(AND($D$34='Avropsförfrågan med kontrakt'!$G$24,AR34="NEJ"))),(NOT(AND($D$35='Avropsförfrågan med kontrakt'!$G$24,AR35="NEJ"))),(NOT(AND($D$36='Avropsförfrågan med kontrakt'!$G$24,AR36="NEJ"))),(NOT(AND($D$37='Avropsförfrågan med kontrakt'!$G$24,AR37="NEJ"))),(NOT(AND($D$50='Avropsförfrågan med kontrakt'!$G$24,AR50="NEJ"))),(NOT(AND($D$51='Avropsförfrågan med kontrakt'!$G$24,AR51="NEJ"))),(NOT(AND($D$54='Avropsförfrågan med kontrakt'!$G$24,AR54="NEJ"))))</f>
        <v>1</v>
      </c>
      <c r="AS55" s="60" t="b">
        <f>AND(NOT(AND($D$22='Avropsförfrågan med kontrakt'!$G$24,AS22="NEJ")),(NOT(AND($D$23='Avropsförfrågan med kontrakt'!$G$24,AS23="NEJ"))),(NOT(AND($D$24='Avropsförfrågan med kontrakt'!$G$24,AS24="NEJ"))),(NOT(AND($D$25='Avropsförfrågan med kontrakt'!$G$24,AS25="NEJ"))),(NOT(AND($D$26='Avropsförfrågan med kontrakt'!$G$24,AS26="NEJ"))),(NOT(AND($D$27='Avropsförfrågan med kontrakt'!$G$24,AS27="NEJ"))),(NOT(AND($D$28='Avropsförfrågan med kontrakt'!$G$24,AS28="NEJ"))),(NOT(AND($D$29='Avropsförfrågan med kontrakt'!$G$24,AS29="NEJ"))),(NOT(AND($D$30='Avropsförfrågan med kontrakt'!$G$24,AS30="NEJ"))),(NOT(AND($D$31='Avropsförfrågan med kontrakt'!$G$24,AS31="NEJ"))),(NOT(AND($D$32='Avropsförfrågan med kontrakt'!$G$24,AS32="NEJ"))),(NOT(AND($D$33='Avropsförfrågan med kontrakt'!$G$24,AS33="NEJ"))),(NOT(AND($D$34='Avropsförfrågan med kontrakt'!$G$24,AS34="NEJ"))),(NOT(AND($D$35='Avropsförfrågan med kontrakt'!$G$24,AS35="NEJ"))),(NOT(AND($D$36='Avropsförfrågan med kontrakt'!$G$24,AS36="NEJ"))),(NOT(AND($D$37='Avropsförfrågan med kontrakt'!$G$24,AS37="NEJ"))),(NOT(AND($D$50='Avropsförfrågan med kontrakt'!$G$24,AS50="NEJ"))),(NOT(AND($D$51='Avropsförfrågan med kontrakt'!$G$24,AS51="NEJ"))),(NOT(AND($D$54='Avropsförfrågan med kontrakt'!$G$24,AS54="NEJ"))))</f>
        <v>1</v>
      </c>
      <c r="AT55" s="60" t="b">
        <f>AND(NOT(AND($D$22='Avropsförfrågan med kontrakt'!$G$24,AT22="NEJ")),(NOT(AND($D$23='Avropsförfrågan med kontrakt'!$G$24,AT23="NEJ"))),(NOT(AND($D$24='Avropsförfrågan med kontrakt'!$G$24,AT24="NEJ"))),(NOT(AND($D$25='Avropsförfrågan med kontrakt'!$G$24,AT25="NEJ"))),(NOT(AND($D$26='Avropsförfrågan med kontrakt'!$G$24,AT26="NEJ"))),(NOT(AND($D$27='Avropsförfrågan med kontrakt'!$G$24,AT27="NEJ"))),(NOT(AND($D$28='Avropsförfrågan med kontrakt'!$G$24,AT28="NEJ"))),(NOT(AND($D$29='Avropsförfrågan med kontrakt'!$G$24,AT29="NEJ"))),(NOT(AND($D$30='Avropsförfrågan med kontrakt'!$G$24,AT30="NEJ"))),(NOT(AND($D$31='Avropsförfrågan med kontrakt'!$G$24,AT31="NEJ"))),(NOT(AND($D$32='Avropsförfrågan med kontrakt'!$G$24,AT32="NEJ"))),(NOT(AND($D$33='Avropsförfrågan med kontrakt'!$G$24,AT33="NEJ"))),(NOT(AND($D$34='Avropsförfrågan med kontrakt'!$G$24,AT34="NEJ"))),(NOT(AND($D$35='Avropsförfrågan med kontrakt'!$G$24,AT35="NEJ"))),(NOT(AND($D$36='Avropsförfrågan med kontrakt'!$G$24,AT36="NEJ"))),(NOT(AND($D$37='Avropsförfrågan med kontrakt'!$G$24,AT37="NEJ"))),(NOT(AND($D$50='Avropsförfrågan med kontrakt'!$G$24,AT50="NEJ"))),(NOT(AND($D$51='Avropsförfrågan med kontrakt'!$G$24,AT51="NEJ"))),(NOT(AND($D$54='Avropsförfrågan med kontrakt'!$G$24,AT54="NEJ"))))</f>
        <v>1</v>
      </c>
      <c r="AU55" s="60" t="b">
        <f>AND(NOT(AND($D$22='Avropsförfrågan med kontrakt'!$G$24,AU22="NEJ")),(NOT(AND($D$23='Avropsförfrågan med kontrakt'!$G$24,AU23="NEJ"))),(NOT(AND($D$24='Avropsförfrågan med kontrakt'!$G$24,AU24="NEJ"))),(NOT(AND($D$25='Avropsförfrågan med kontrakt'!$G$24,AU25="NEJ"))),(NOT(AND($D$26='Avropsförfrågan med kontrakt'!$G$24,AU26="NEJ"))),(NOT(AND($D$27='Avropsförfrågan med kontrakt'!$G$24,AU27="NEJ"))),(NOT(AND($D$28='Avropsförfrågan med kontrakt'!$G$24,AU28="NEJ"))),(NOT(AND($D$29='Avropsförfrågan med kontrakt'!$G$24,AU29="NEJ"))),(NOT(AND($D$30='Avropsförfrågan med kontrakt'!$G$24,AU30="NEJ"))),(NOT(AND($D$31='Avropsförfrågan med kontrakt'!$G$24,AU31="NEJ"))),(NOT(AND($D$32='Avropsförfrågan med kontrakt'!$G$24,AU32="NEJ"))),(NOT(AND($D$33='Avropsförfrågan med kontrakt'!$G$24,AU33="NEJ"))),(NOT(AND($D$34='Avropsförfrågan med kontrakt'!$G$24,AU34="NEJ"))),(NOT(AND($D$35='Avropsförfrågan med kontrakt'!$G$24,AU35="NEJ"))),(NOT(AND($D$36='Avropsförfrågan med kontrakt'!$G$24,AU36="NEJ"))),(NOT(AND($D$37='Avropsförfrågan med kontrakt'!$G$24,AU37="NEJ"))),(NOT(AND($D$50='Avropsförfrågan med kontrakt'!$G$24,AU50="NEJ"))),(NOT(AND($D$51='Avropsförfrågan med kontrakt'!$G$24,AU51="NEJ"))),(NOT(AND($D$54='Avropsförfrågan med kontrakt'!$G$24,AU54="NEJ"))))</f>
        <v>1</v>
      </c>
      <c r="AV55" s="60" t="b">
        <f>AND(NOT(AND($D$22='Avropsförfrågan med kontrakt'!$G$24,AV22="NEJ")),(NOT(AND($D$23='Avropsförfrågan med kontrakt'!$G$24,AV23="NEJ"))),(NOT(AND($D$24='Avropsförfrågan med kontrakt'!$G$24,AV24="NEJ"))),(NOT(AND($D$25='Avropsförfrågan med kontrakt'!$G$24,AV25="NEJ"))),(NOT(AND($D$26='Avropsförfrågan med kontrakt'!$G$24,AV26="NEJ"))),(NOT(AND($D$27='Avropsförfrågan med kontrakt'!$G$24,AV27="NEJ"))),(NOT(AND($D$28='Avropsförfrågan med kontrakt'!$G$24,AV28="NEJ"))),(NOT(AND($D$29='Avropsförfrågan med kontrakt'!$G$24,AV29="NEJ"))),(NOT(AND($D$30='Avropsförfrågan med kontrakt'!$G$24,AV30="NEJ"))),(NOT(AND($D$31='Avropsförfrågan med kontrakt'!$G$24,AV31="NEJ"))),(NOT(AND($D$32='Avropsförfrågan med kontrakt'!$G$24,AV32="NEJ"))),(NOT(AND($D$33='Avropsförfrågan med kontrakt'!$G$24,AV33="NEJ"))),(NOT(AND($D$34='Avropsförfrågan med kontrakt'!$G$24,AV34="NEJ"))),(NOT(AND($D$35='Avropsförfrågan med kontrakt'!$G$24,AV35="NEJ"))),(NOT(AND($D$36='Avropsförfrågan med kontrakt'!$G$24,AV36="NEJ"))),(NOT(AND($D$37='Avropsförfrågan med kontrakt'!$G$24,AV37="NEJ"))),(NOT(AND($D$50='Avropsförfrågan med kontrakt'!$G$24,AV50="NEJ"))),(NOT(AND($D$51='Avropsförfrågan med kontrakt'!$G$24,AV51="NEJ"))),(NOT(AND($D$54='Avropsförfrågan med kontrakt'!$G$24,AV54="NEJ"))))</f>
        <v>1</v>
      </c>
    </row>
    <row r="56" spans="4:48" x14ac:dyDescent="0.3">
      <c r="G56" s="5"/>
      <c r="H56" s="5"/>
      <c r="I56" s="5"/>
      <c r="J56" s="5"/>
      <c r="K56" s="5"/>
      <c r="L56" s="5"/>
      <c r="S56" s="6"/>
      <c r="T56" s="6"/>
      <c r="U56" s="6"/>
      <c r="V56" s="6"/>
      <c r="W56" s="6"/>
      <c r="X56" s="6"/>
      <c r="AE56" s="6"/>
      <c r="AF56" s="6"/>
      <c r="AG56" s="6"/>
      <c r="AH56" s="6"/>
      <c r="AI56" s="6"/>
      <c r="AJ56" s="6"/>
      <c r="AK56" s="4"/>
      <c r="AL56" s="4"/>
      <c r="AM56" s="4"/>
      <c r="AN56" s="4"/>
      <c r="AO56" s="4"/>
      <c r="AP56" s="4"/>
      <c r="AQ56" s="6"/>
      <c r="AR56" s="6"/>
      <c r="AS56" s="6"/>
      <c r="AT56" s="6"/>
      <c r="AU56" s="6"/>
      <c r="AV56" s="6"/>
    </row>
    <row r="57" spans="4:48" x14ac:dyDescent="0.3">
      <c r="G57" s="5"/>
      <c r="H57" s="5"/>
      <c r="I57" s="5"/>
      <c r="J57" s="5"/>
      <c r="K57" s="5"/>
      <c r="L57" s="5"/>
      <c r="S57" s="6"/>
      <c r="T57" s="6"/>
      <c r="U57" s="6"/>
      <c r="V57" s="6"/>
      <c r="W57" s="6"/>
      <c r="X57" s="6"/>
      <c r="AE57" s="6"/>
      <c r="AF57" s="6"/>
      <c r="AG57" s="6"/>
      <c r="AH57" s="6"/>
      <c r="AI57" s="6"/>
      <c r="AJ57" s="6"/>
      <c r="AK57" s="4"/>
      <c r="AL57" s="4"/>
      <c r="AM57" s="4"/>
      <c r="AN57" s="4"/>
      <c r="AO57" s="4"/>
      <c r="AP57" s="4"/>
      <c r="AQ57" s="6"/>
      <c r="AR57" s="6"/>
      <c r="AS57" s="6"/>
      <c r="AT57" s="6"/>
      <c r="AU57" s="6"/>
      <c r="AV57" s="6"/>
    </row>
    <row r="58" spans="4:48" x14ac:dyDescent="0.3">
      <c r="G58" s="5"/>
      <c r="H58" s="5"/>
      <c r="I58" s="5"/>
      <c r="J58" s="5"/>
      <c r="K58" s="5"/>
      <c r="L58" s="5"/>
      <c r="S58" s="6"/>
      <c r="T58" s="6"/>
      <c r="U58" s="6"/>
      <c r="V58" s="6"/>
      <c r="W58" s="6"/>
      <c r="X58" s="6"/>
      <c r="AE58" s="6"/>
      <c r="AF58" s="6"/>
      <c r="AG58" s="6"/>
      <c r="AH58" s="6"/>
      <c r="AI58" s="6"/>
      <c r="AJ58" s="6"/>
      <c r="AK58" s="4"/>
      <c r="AL58" s="4"/>
      <c r="AM58" s="4"/>
      <c r="AN58" s="4"/>
      <c r="AO58" s="4"/>
      <c r="AP58" s="4"/>
      <c r="AQ58" s="6"/>
      <c r="AR58" s="6"/>
      <c r="AS58" s="6"/>
      <c r="AT58" s="6"/>
      <c r="AU58" s="6"/>
      <c r="AV58" s="6"/>
    </row>
    <row r="59" spans="4:48" x14ac:dyDescent="0.3">
      <c r="G59" s="5"/>
      <c r="H59" s="5"/>
      <c r="I59" s="5"/>
      <c r="J59" s="5"/>
      <c r="K59" s="5"/>
      <c r="L59" s="5"/>
      <c r="S59" s="6"/>
      <c r="T59" s="6"/>
      <c r="U59" s="6"/>
      <c r="V59" s="6"/>
      <c r="W59" s="6"/>
      <c r="X59" s="6"/>
      <c r="AE59" s="6"/>
      <c r="AF59" s="6"/>
      <c r="AG59" s="6"/>
      <c r="AH59" s="6"/>
      <c r="AI59" s="6"/>
      <c r="AJ59" s="6"/>
      <c r="AK59" s="4"/>
      <c r="AL59" s="4"/>
      <c r="AM59" s="4"/>
      <c r="AN59" s="4"/>
      <c r="AO59" s="4"/>
      <c r="AP59" s="4"/>
      <c r="AQ59" s="6"/>
      <c r="AR59" s="6"/>
      <c r="AS59" s="6"/>
      <c r="AT59" s="6"/>
      <c r="AU59" s="6"/>
      <c r="AV59" s="6"/>
    </row>
    <row r="60" spans="4:48" x14ac:dyDescent="0.3">
      <c r="D60" s="4" t="str">
        <f>'Avropsförfrågan med kontrakt'!B27</f>
        <v>Windows</v>
      </c>
      <c r="G60" s="1" t="s">
        <v>6</v>
      </c>
      <c r="H60" s="1" t="s">
        <v>6</v>
      </c>
      <c r="I60" s="1" t="s">
        <v>6</v>
      </c>
      <c r="J60" s="1" t="s">
        <v>6</v>
      </c>
      <c r="K60" s="1" t="s">
        <v>6</v>
      </c>
      <c r="L60" s="1" t="s">
        <v>6</v>
      </c>
      <c r="M60" s="1" t="s">
        <v>6</v>
      </c>
      <c r="N60" s="1" t="s">
        <v>6</v>
      </c>
      <c r="O60" s="1" t="s">
        <v>6</v>
      </c>
      <c r="P60" s="1" t="s">
        <v>6</v>
      </c>
      <c r="Q60" s="1" t="s">
        <v>6</v>
      </c>
      <c r="R60" s="1" t="s">
        <v>6</v>
      </c>
      <c r="S60" s="8" t="s">
        <v>6</v>
      </c>
      <c r="T60" s="8" t="s">
        <v>6</v>
      </c>
      <c r="U60" s="8" t="s">
        <v>6</v>
      </c>
      <c r="V60" s="8" t="s">
        <v>6</v>
      </c>
      <c r="W60" s="8" t="s">
        <v>6</v>
      </c>
      <c r="X60" s="8" t="s">
        <v>6</v>
      </c>
      <c r="Y60" s="1" t="s">
        <v>6</v>
      </c>
      <c r="Z60" s="1" t="s">
        <v>6</v>
      </c>
      <c r="AA60" s="1" t="s">
        <v>6</v>
      </c>
      <c r="AB60" s="1" t="s">
        <v>6</v>
      </c>
      <c r="AC60" s="1" t="s">
        <v>6</v>
      </c>
      <c r="AD60" s="39" t="s">
        <v>6</v>
      </c>
      <c r="AE60" s="28"/>
      <c r="AF60" s="28"/>
      <c r="AG60" s="28"/>
      <c r="AH60" s="28"/>
      <c r="AI60" s="28"/>
      <c r="AJ60" s="28"/>
      <c r="AK60" s="28"/>
      <c r="AL60" s="28"/>
      <c r="AM60" s="28"/>
      <c r="AN60" s="28"/>
      <c r="AO60" s="28"/>
      <c r="AP60" s="28"/>
      <c r="AQ60" s="28"/>
      <c r="AR60" s="28"/>
      <c r="AS60" s="28"/>
      <c r="AT60" s="28"/>
      <c r="AU60" s="28"/>
      <c r="AV60" s="28"/>
    </row>
    <row r="61" spans="4:48" x14ac:dyDescent="0.3">
      <c r="D61" s="4" t="str">
        <f>'Avropsförfrågan med kontrakt'!B28</f>
        <v>Linux</v>
      </c>
      <c r="G61" s="1" t="s">
        <v>6</v>
      </c>
      <c r="H61" s="1" t="s">
        <v>6</v>
      </c>
      <c r="I61" s="1" t="s">
        <v>6</v>
      </c>
      <c r="J61" s="1" t="s">
        <v>6</v>
      </c>
      <c r="K61" s="1" t="s">
        <v>5</v>
      </c>
      <c r="L61" s="1" t="s">
        <v>6</v>
      </c>
      <c r="M61" s="1" t="s">
        <v>6</v>
      </c>
      <c r="N61" s="8" t="s">
        <v>6</v>
      </c>
      <c r="O61" s="8" t="s">
        <v>6</v>
      </c>
      <c r="P61" s="8" t="s">
        <v>6</v>
      </c>
      <c r="Q61" s="8" t="s">
        <v>5</v>
      </c>
      <c r="R61" s="8" t="s">
        <v>6</v>
      </c>
      <c r="S61" s="8" t="s">
        <v>6</v>
      </c>
      <c r="T61" s="8" t="s">
        <v>6</v>
      </c>
      <c r="U61" s="8" t="s">
        <v>6</v>
      </c>
      <c r="V61" s="8" t="s">
        <v>6</v>
      </c>
      <c r="W61" s="8" t="s">
        <v>5</v>
      </c>
      <c r="X61" s="8" t="s">
        <v>6</v>
      </c>
      <c r="Y61" s="8" t="s">
        <v>6</v>
      </c>
      <c r="Z61" s="8" t="s">
        <v>6</v>
      </c>
      <c r="AA61" s="8" t="s">
        <v>6</v>
      </c>
      <c r="AB61" s="8" t="s">
        <v>6</v>
      </c>
      <c r="AC61" s="8" t="s">
        <v>5</v>
      </c>
      <c r="AD61" s="57" t="s">
        <v>6</v>
      </c>
      <c r="AE61" s="28"/>
      <c r="AF61" s="28"/>
      <c r="AG61" s="28"/>
      <c r="AH61" s="28"/>
      <c r="AI61" s="28"/>
      <c r="AJ61" s="28"/>
      <c r="AK61" s="28"/>
      <c r="AL61" s="28"/>
      <c r="AM61" s="28"/>
      <c r="AN61" s="28"/>
      <c r="AO61" s="28"/>
      <c r="AP61" s="28"/>
      <c r="AQ61" s="28"/>
      <c r="AR61" s="28"/>
      <c r="AS61" s="28"/>
      <c r="AT61" s="28"/>
      <c r="AU61" s="28"/>
      <c r="AV61" s="28"/>
    </row>
    <row r="62" spans="4:48" x14ac:dyDescent="0.3">
      <c r="D62" s="4" t="str">
        <f>'Avropsförfrågan med kontrakt'!B29</f>
        <v>OS X/macOS</v>
      </c>
      <c r="G62" s="1" t="s">
        <v>6</v>
      </c>
      <c r="H62" s="1" t="s">
        <v>6</v>
      </c>
      <c r="I62" s="1" t="s">
        <v>6</v>
      </c>
      <c r="J62" s="1" t="s">
        <v>6</v>
      </c>
      <c r="K62" s="1" t="s">
        <v>5</v>
      </c>
      <c r="L62" s="1" t="s">
        <v>6</v>
      </c>
      <c r="M62" s="1" t="s">
        <v>6</v>
      </c>
      <c r="N62" s="1" t="s">
        <v>6</v>
      </c>
      <c r="O62" s="1" t="s">
        <v>6</v>
      </c>
      <c r="P62" s="1" t="s">
        <v>6</v>
      </c>
      <c r="Q62" s="1" t="s">
        <v>5</v>
      </c>
      <c r="R62" s="1" t="s">
        <v>6</v>
      </c>
      <c r="S62" s="8" t="s">
        <v>6</v>
      </c>
      <c r="T62" s="8" t="s">
        <v>6</v>
      </c>
      <c r="U62" s="8" t="s">
        <v>6</v>
      </c>
      <c r="V62" s="8" t="s">
        <v>6</v>
      </c>
      <c r="W62" s="8" t="s">
        <v>5</v>
      </c>
      <c r="X62" s="8" t="s">
        <v>6</v>
      </c>
      <c r="Y62" s="1" t="s">
        <v>6</v>
      </c>
      <c r="Z62" s="1" t="s">
        <v>6</v>
      </c>
      <c r="AA62" s="1" t="s">
        <v>6</v>
      </c>
      <c r="AB62" s="1" t="s">
        <v>6</v>
      </c>
      <c r="AC62" s="1" t="s">
        <v>5</v>
      </c>
      <c r="AD62" s="39" t="s">
        <v>6</v>
      </c>
      <c r="AE62" s="28"/>
      <c r="AF62" s="28"/>
      <c r="AG62" s="28"/>
      <c r="AH62" s="28"/>
      <c r="AI62" s="28"/>
      <c r="AJ62" s="28"/>
      <c r="AK62" s="28"/>
      <c r="AL62" s="28"/>
      <c r="AM62" s="28"/>
      <c r="AN62" s="28"/>
      <c r="AO62" s="28"/>
      <c r="AP62" s="28"/>
      <c r="AQ62" s="28"/>
      <c r="AR62" s="28"/>
      <c r="AS62" s="28"/>
      <c r="AT62" s="28"/>
      <c r="AU62" s="28"/>
      <c r="AV62" s="28"/>
    </row>
    <row r="63" spans="4:48" x14ac:dyDescent="0.3">
      <c r="G63" s="5" t="b">
        <f>NOT(OR(AND(G60="nej",'Avropsförfrågan med kontrakt'!$C$27="ja"),AND(G61="nej",'Avropsförfrågan med kontrakt'!$C$28="ja"),AND(G62="nej",'Avropsförfrågan med kontrakt'!$C$29="ja")))</f>
        <v>1</v>
      </c>
      <c r="H63" s="5" t="b">
        <f>NOT(OR(AND(H60="nej",'Avropsförfrågan med kontrakt'!$C$27="ja"),AND(H61="nej",'Avropsförfrågan med kontrakt'!$C$28="ja"),AND(H62="nej",'Avropsförfrågan med kontrakt'!$C$29="ja")))</f>
        <v>1</v>
      </c>
      <c r="I63" s="5" t="b">
        <f>NOT(OR(AND(I60="nej",'Avropsförfrågan med kontrakt'!$C$27="ja"),AND(I61="nej",'Avropsförfrågan med kontrakt'!$C$28="ja"),AND(I62="nej",'Avropsförfrågan med kontrakt'!$C$29="ja")))</f>
        <v>1</v>
      </c>
      <c r="J63" s="5" t="b">
        <f>NOT(OR(AND(J60="nej",'Avropsförfrågan med kontrakt'!$C$27="ja"),AND(J61="nej",'Avropsförfrågan med kontrakt'!$C$28="ja"),AND(J62="nej",'Avropsförfrågan med kontrakt'!$C$29="ja")))</f>
        <v>1</v>
      </c>
      <c r="K63" s="5" t="b">
        <f>NOT(OR(AND(K60="nej",'Avropsförfrågan med kontrakt'!$C$27="ja"),AND(K61="nej",'Avropsförfrågan med kontrakt'!$C$28="ja"),AND(K62="nej",'Avropsförfrågan med kontrakt'!$C$29="ja")))</f>
        <v>1</v>
      </c>
      <c r="L63" s="5" t="b">
        <f>NOT(OR(AND(L60="nej",'Avropsförfrågan med kontrakt'!$C$27="ja"),AND(L61="nej",'Avropsförfrågan med kontrakt'!$C$28="ja"),AND(L62="nej",'Avropsförfrågan med kontrakt'!$C$29="ja")))</f>
        <v>1</v>
      </c>
      <c r="M63" s="5" t="b">
        <f>NOT(OR(AND(M60="nej",'Avropsförfrågan med kontrakt'!$C$27="ja"),AND(M61="nej",'Avropsförfrågan med kontrakt'!$C$28="ja"),AND(M62="nej",'Avropsförfrågan med kontrakt'!$C$29="ja")))</f>
        <v>1</v>
      </c>
      <c r="N63" s="5" t="b">
        <f>NOT(OR(AND(N60="nej",'Avropsförfrågan med kontrakt'!$C$27="ja"),AND(N61="nej",'Avropsförfrågan med kontrakt'!$C$28="ja"),AND(N62="nej",'Avropsförfrågan med kontrakt'!$C$29="ja")))</f>
        <v>1</v>
      </c>
      <c r="O63" s="5" t="b">
        <f>NOT(OR(AND(O60="nej",'Avropsförfrågan med kontrakt'!$C$27="ja"),AND(O61="nej",'Avropsförfrågan med kontrakt'!$C$28="ja"),AND(O62="nej",'Avropsförfrågan med kontrakt'!$C$29="ja")))</f>
        <v>1</v>
      </c>
      <c r="P63" s="5" t="b">
        <f>NOT(OR(AND(P60="nej",'Avropsförfrågan med kontrakt'!$C$27="ja"),AND(P61="nej",'Avropsförfrågan med kontrakt'!$C$28="ja"),AND(P62="nej",'Avropsförfrågan med kontrakt'!$C$29="ja")))</f>
        <v>1</v>
      </c>
      <c r="Q63" s="5" t="b">
        <f>NOT(OR(AND(Q60="nej",'Avropsförfrågan med kontrakt'!$C$27="ja"),AND(Q61="nej",'Avropsförfrågan med kontrakt'!$C$28="ja"),AND(Q62="nej",'Avropsförfrågan med kontrakt'!$C$29="ja")))</f>
        <v>1</v>
      </c>
      <c r="R63" s="5" t="b">
        <f>NOT(OR(AND(R60="nej",'Avropsförfrågan med kontrakt'!$C$27="ja"),AND(R61="nej",'Avropsförfrågan med kontrakt'!$C$28="ja"),AND(R62="nej",'Avropsförfrågan med kontrakt'!$C$29="ja")))</f>
        <v>1</v>
      </c>
      <c r="S63" s="5" t="b">
        <f>NOT(OR(AND(S60="nej",'Avropsförfrågan med kontrakt'!$C$27="ja"),AND(S61="nej",'Avropsförfrågan med kontrakt'!$C$28="ja"),AND(S62="nej",'Avropsförfrågan med kontrakt'!$C$29="ja")))</f>
        <v>1</v>
      </c>
      <c r="T63" s="5" t="b">
        <f>NOT(OR(AND(T60="nej",'Avropsförfrågan med kontrakt'!$C$27="ja"),AND(T61="nej",'Avropsförfrågan med kontrakt'!$C$28="ja"),AND(T62="nej",'Avropsförfrågan med kontrakt'!$C$29="ja")))</f>
        <v>1</v>
      </c>
      <c r="U63" s="5" t="b">
        <f>NOT(OR(AND(U60="nej",'Avropsförfrågan med kontrakt'!$C$27="ja"),AND(U61="nej",'Avropsförfrågan med kontrakt'!$C$28="ja"),AND(U62="nej",'Avropsförfrågan med kontrakt'!$C$29="ja")))</f>
        <v>1</v>
      </c>
      <c r="V63" s="5" t="b">
        <f>NOT(OR(AND(V60="nej",'Avropsförfrågan med kontrakt'!$C$27="ja"),AND(V61="nej",'Avropsförfrågan med kontrakt'!$C$28="ja"),AND(V62="nej",'Avropsförfrågan med kontrakt'!$C$29="ja")))</f>
        <v>1</v>
      </c>
      <c r="W63" s="5" t="b">
        <f>NOT(OR(AND(W60="nej",'Avropsförfrågan med kontrakt'!$C$27="ja"),AND(W61="nej",'Avropsförfrågan med kontrakt'!$C$28="ja"),AND(W62="nej",'Avropsförfrågan med kontrakt'!$C$29="ja")))</f>
        <v>1</v>
      </c>
      <c r="X63" s="5" t="b">
        <f>NOT(OR(AND(X60="nej",'Avropsförfrågan med kontrakt'!$C$27="ja"),AND(X61="nej",'Avropsförfrågan med kontrakt'!$C$28="ja"),AND(X62="nej",'Avropsförfrågan med kontrakt'!$C$29="ja")))</f>
        <v>1</v>
      </c>
      <c r="Y63" s="5" t="b">
        <f>NOT(OR(AND(Y60="nej",'Avropsförfrågan med kontrakt'!$C$27="ja"),AND(Y61="nej",'Avropsförfrågan med kontrakt'!$C$28="ja"),AND(Y62="nej",'Avropsförfrågan med kontrakt'!$C$29="ja")))</f>
        <v>1</v>
      </c>
      <c r="Z63" s="5" t="b">
        <f>NOT(OR(AND(Z60="nej",'Avropsförfrågan med kontrakt'!$C$27="ja"),AND(Z61="nej",'Avropsförfrågan med kontrakt'!$C$28="ja"),AND(Z62="nej",'Avropsförfrågan med kontrakt'!$C$29="ja")))</f>
        <v>1</v>
      </c>
      <c r="AA63" s="5" t="b">
        <f>NOT(OR(AND(AA60="nej",'Avropsförfrågan med kontrakt'!$C$27="ja"),AND(AA61="nej",'Avropsförfrågan med kontrakt'!$C$28="ja"),AND(AA62="nej",'Avropsförfrågan med kontrakt'!$C$29="ja")))</f>
        <v>1</v>
      </c>
      <c r="AB63" s="5" t="b">
        <f>NOT(OR(AND(AB60="nej",'Avropsförfrågan med kontrakt'!$C$27="ja"),AND(AB61="nej",'Avropsförfrågan med kontrakt'!$C$28="ja"),AND(AB62="nej",'Avropsförfrågan med kontrakt'!$C$29="ja")))</f>
        <v>1</v>
      </c>
      <c r="AC63" s="5" t="b">
        <f>NOT(OR(AND(AC60="nej",'Avropsförfrågan med kontrakt'!$C$27="ja"),AND(AC61="nej",'Avropsförfrågan med kontrakt'!$C$28="ja"),AND(AC62="nej",'Avropsförfrågan med kontrakt'!$C$29="ja")))</f>
        <v>1</v>
      </c>
      <c r="AD63" s="5" t="b">
        <f>NOT(OR(AND(AD60="nej",'Avropsförfrågan med kontrakt'!$C$27="ja"),AND(AD61="nej",'Avropsförfrågan med kontrakt'!$C$28="ja"),AND(AD62="nej",'Avropsförfrågan med kontrakt'!$C$29="ja")))</f>
        <v>1</v>
      </c>
      <c r="AE63" s="59" t="b">
        <f>NOT(OR(AND(AE60="nej",'Avropsförfrågan med kontrakt'!$C$27="ja"),AND(AE61="nej",'Avropsförfrågan med kontrakt'!$C$28="ja"),AND(AE62="nej",'Avropsförfrågan med kontrakt'!$C$29="ja")))</f>
        <v>1</v>
      </c>
      <c r="AF63" s="59" t="b">
        <f>NOT(OR(AND(AF60="nej",'Avropsförfrågan med kontrakt'!$C$27="ja"),AND(AF61="nej",'Avropsförfrågan med kontrakt'!$C$28="ja"),AND(AF62="nej",'Avropsförfrågan med kontrakt'!$C$29="ja")))</f>
        <v>1</v>
      </c>
      <c r="AG63" s="59" t="b">
        <f>NOT(OR(AND(AG60="nej",'Avropsförfrågan med kontrakt'!$C$27="ja"),AND(AG61="nej",'Avropsförfrågan med kontrakt'!$C$28="ja"),AND(AG62="nej",'Avropsförfrågan med kontrakt'!$C$29="ja")))</f>
        <v>1</v>
      </c>
      <c r="AH63" s="59" t="b">
        <f>NOT(OR(AND(AH60="nej",'Avropsförfrågan med kontrakt'!$C$27="ja"),AND(AH61="nej",'Avropsförfrågan med kontrakt'!$C$28="ja"),AND(AH62="nej",'Avropsförfrågan med kontrakt'!$C$29="ja")))</f>
        <v>1</v>
      </c>
      <c r="AI63" s="59" t="b">
        <f>NOT(OR(AND(AI60="nej",'Avropsförfrågan med kontrakt'!$C$27="ja"),AND(AI61="nej",'Avropsförfrågan med kontrakt'!$C$28="ja"),AND(AI62="nej",'Avropsförfrågan med kontrakt'!$C$29="ja")))</f>
        <v>1</v>
      </c>
      <c r="AJ63" s="59" t="b">
        <f>NOT(OR(AND(AJ60="nej",'Avropsförfrågan med kontrakt'!$C$27="ja"),AND(AJ61="nej",'Avropsförfrågan med kontrakt'!$C$28="ja"),AND(AJ62="nej",'Avropsförfrågan med kontrakt'!$C$29="ja")))</f>
        <v>1</v>
      </c>
      <c r="AK63" s="59" t="b">
        <f>NOT(OR(AND(AK60="nej",'Avropsförfrågan med kontrakt'!$C$27="ja"),AND(AK61="nej",'Avropsförfrågan med kontrakt'!$C$28="ja"),AND(AK62="nej",'Avropsförfrågan med kontrakt'!$C$29="ja")))</f>
        <v>1</v>
      </c>
      <c r="AL63" s="59" t="b">
        <f>NOT(OR(AND(AL60="nej",'Avropsförfrågan med kontrakt'!$C$27="ja"),AND(AL61="nej",'Avropsförfrågan med kontrakt'!$C$28="ja"),AND(AL62="nej",'Avropsförfrågan med kontrakt'!$C$29="ja")))</f>
        <v>1</v>
      </c>
      <c r="AM63" s="59" t="b">
        <f>NOT(OR(AND(AM60="nej",'Avropsförfrågan med kontrakt'!$C$27="ja"),AND(AM61="nej",'Avropsförfrågan med kontrakt'!$C$28="ja"),AND(AM62="nej",'Avropsförfrågan med kontrakt'!$C$29="ja")))</f>
        <v>1</v>
      </c>
      <c r="AN63" s="59" t="b">
        <f>NOT(OR(AND(AN60="nej",'Avropsförfrågan med kontrakt'!$C$27="ja"),AND(AN61="nej",'Avropsförfrågan med kontrakt'!$C$28="ja"),AND(AN62="nej",'Avropsförfrågan med kontrakt'!$C$29="ja")))</f>
        <v>1</v>
      </c>
      <c r="AO63" s="59" t="b">
        <f>NOT(OR(AND(AO60="nej",'Avropsförfrågan med kontrakt'!$C$27="ja"),AND(AO61="nej",'Avropsförfrågan med kontrakt'!$C$28="ja"),AND(AO62="nej",'Avropsförfrågan med kontrakt'!$C$29="ja")))</f>
        <v>1</v>
      </c>
      <c r="AP63" s="59" t="b">
        <f>NOT(OR(AND(AP60="nej",'Avropsförfrågan med kontrakt'!$C$27="ja"),AND(AP61="nej",'Avropsförfrågan med kontrakt'!$C$28="ja"),AND(AP62="nej",'Avropsförfrågan med kontrakt'!$C$29="ja")))</f>
        <v>1</v>
      </c>
      <c r="AQ63" s="59" t="b">
        <f>NOT(OR(AND(AQ60="nej",'Avropsförfrågan med kontrakt'!$C$27="ja"),AND(AQ61="nej",'Avropsförfrågan med kontrakt'!$C$28="ja"),AND(AQ62="nej",'Avropsförfrågan med kontrakt'!$C$29="ja")))</f>
        <v>1</v>
      </c>
      <c r="AR63" s="59" t="b">
        <f>NOT(OR(AND(AR60="nej",'Avropsförfrågan med kontrakt'!$C$27="ja"),AND(AR61="nej",'Avropsförfrågan med kontrakt'!$C$28="ja"),AND(AR62="nej",'Avropsförfrågan med kontrakt'!$C$29="ja")))</f>
        <v>1</v>
      </c>
      <c r="AS63" s="59" t="b">
        <f>NOT(OR(AND(AS60="nej",'Avropsförfrågan med kontrakt'!$C$27="ja"),AND(AS61="nej",'Avropsförfrågan med kontrakt'!$C$28="ja"),AND(AS62="nej",'Avropsförfrågan med kontrakt'!$C$29="ja")))</f>
        <v>1</v>
      </c>
      <c r="AT63" s="59" t="b">
        <f>NOT(OR(AND(AT60="nej",'Avropsförfrågan med kontrakt'!$C$27="ja"),AND(AT61="nej",'Avropsförfrågan med kontrakt'!$C$28="ja"),AND(AT62="nej",'Avropsförfrågan med kontrakt'!$C$29="ja")))</f>
        <v>1</v>
      </c>
      <c r="AU63" s="59" t="b">
        <f>NOT(OR(AND(AU60="nej",'Avropsförfrågan med kontrakt'!$C$27="ja"),AND(AU61="nej",'Avropsförfrågan med kontrakt'!$C$28="ja"),AND(AU62="nej",'Avropsförfrågan med kontrakt'!$C$29="ja")))</f>
        <v>1</v>
      </c>
      <c r="AV63" s="59" t="b">
        <f>NOT(OR(AND(AV60="nej",'Avropsförfrågan med kontrakt'!$C$27="ja"),AND(AV61="nej",'Avropsförfrågan med kontrakt'!$C$28="ja"),AND(AV62="nej",'Avropsförfrågan med kontrakt'!$C$29="ja")))</f>
        <v>1</v>
      </c>
    </row>
    <row r="64" spans="4:48" x14ac:dyDescent="0.3">
      <c r="G64" s="5"/>
      <c r="H64" s="5"/>
      <c r="I64" s="5"/>
      <c r="J64" s="5"/>
      <c r="K64" s="5"/>
      <c r="L64" s="5"/>
      <c r="M64" s="5"/>
      <c r="N64" s="5"/>
      <c r="O64" s="5"/>
      <c r="P64" s="5"/>
      <c r="Q64" s="5"/>
      <c r="R64" s="5"/>
      <c r="S64" s="5"/>
      <c r="T64" s="5"/>
      <c r="U64" s="5"/>
      <c r="V64" s="5"/>
      <c r="W64" s="5"/>
      <c r="X64" s="5"/>
      <c r="Y64" s="5"/>
      <c r="Z64" s="5"/>
      <c r="AA64" s="5"/>
      <c r="AB64" s="5"/>
      <c r="AC64" s="5"/>
      <c r="AD64" s="5"/>
      <c r="AE64" s="59"/>
      <c r="AF64" s="59"/>
      <c r="AG64" s="59"/>
      <c r="AH64" s="59"/>
      <c r="AI64" s="59"/>
      <c r="AJ64" s="59"/>
      <c r="AK64" s="59"/>
      <c r="AL64" s="59"/>
      <c r="AM64" s="59"/>
      <c r="AN64" s="59"/>
      <c r="AO64" s="59"/>
      <c r="AP64" s="59"/>
      <c r="AQ64" s="59"/>
      <c r="AR64" s="59"/>
      <c r="AS64" s="59"/>
      <c r="AT64" s="59"/>
      <c r="AU64" s="59"/>
      <c r="AV64" s="59"/>
    </row>
    <row r="65" spans="4:48" x14ac:dyDescent="0.3">
      <c r="G65" s="5" t="b">
        <f>AND(G55,G63)</f>
        <v>1</v>
      </c>
      <c r="H65" s="5" t="b">
        <f t="shared" ref="H65:I65" si="7">AND(H55,H63)</f>
        <v>1</v>
      </c>
      <c r="I65" s="5" t="b">
        <f t="shared" si="7"/>
        <v>1</v>
      </c>
      <c r="J65" s="5" t="b">
        <f>AND(J55,J63)</f>
        <v>1</v>
      </c>
      <c r="K65" s="5" t="b">
        <f>AND(K55,K63)</f>
        <v>1</v>
      </c>
      <c r="L65" s="5" t="b">
        <f>AND(L55,L63)</f>
        <v>1</v>
      </c>
      <c r="M65" s="5" t="b">
        <f t="shared" ref="M65:AV65" si="8">AND(M55,M63)</f>
        <v>1</v>
      </c>
      <c r="N65" s="5" t="b">
        <f t="shared" si="8"/>
        <v>1</v>
      </c>
      <c r="O65" s="5" t="b">
        <f t="shared" si="8"/>
        <v>1</v>
      </c>
      <c r="P65" s="5" t="b">
        <f t="shared" si="8"/>
        <v>1</v>
      </c>
      <c r="Q65" s="5" t="b">
        <f t="shared" si="8"/>
        <v>1</v>
      </c>
      <c r="R65" s="5" t="b">
        <f t="shared" si="8"/>
        <v>1</v>
      </c>
      <c r="S65" s="5" t="b">
        <f t="shared" si="8"/>
        <v>1</v>
      </c>
      <c r="T65" s="5" t="b">
        <f t="shared" si="8"/>
        <v>1</v>
      </c>
      <c r="U65" s="5" t="b">
        <f t="shared" si="8"/>
        <v>1</v>
      </c>
      <c r="V65" s="5" t="b">
        <f t="shared" si="8"/>
        <v>1</v>
      </c>
      <c r="W65" s="5" t="b">
        <f t="shared" si="8"/>
        <v>1</v>
      </c>
      <c r="X65" s="5" t="b">
        <f t="shared" si="8"/>
        <v>1</v>
      </c>
      <c r="Y65" s="5" t="b">
        <f t="shared" si="8"/>
        <v>1</v>
      </c>
      <c r="Z65" s="5" t="b">
        <f t="shared" si="8"/>
        <v>1</v>
      </c>
      <c r="AA65" s="5" t="b">
        <f t="shared" si="8"/>
        <v>1</v>
      </c>
      <c r="AB65" s="5" t="b">
        <f t="shared" si="8"/>
        <v>1</v>
      </c>
      <c r="AC65" s="5" t="b">
        <f t="shared" si="8"/>
        <v>1</v>
      </c>
      <c r="AD65" s="5" t="b">
        <f t="shared" si="8"/>
        <v>1</v>
      </c>
      <c r="AE65" s="59" t="b">
        <f t="shared" si="8"/>
        <v>1</v>
      </c>
      <c r="AF65" s="59" t="b">
        <f t="shared" si="8"/>
        <v>1</v>
      </c>
      <c r="AG65" s="59" t="b">
        <f t="shared" si="8"/>
        <v>1</v>
      </c>
      <c r="AH65" s="59" t="b">
        <f t="shared" si="8"/>
        <v>1</v>
      </c>
      <c r="AI65" s="59" t="b">
        <f t="shared" si="8"/>
        <v>1</v>
      </c>
      <c r="AJ65" s="59" t="b">
        <f t="shared" si="8"/>
        <v>1</v>
      </c>
      <c r="AK65" s="59" t="b">
        <f t="shared" si="8"/>
        <v>1</v>
      </c>
      <c r="AL65" s="59" t="b">
        <f t="shared" si="8"/>
        <v>1</v>
      </c>
      <c r="AM65" s="59" t="b">
        <f t="shared" si="8"/>
        <v>1</v>
      </c>
      <c r="AN65" s="59" t="b">
        <f t="shared" si="8"/>
        <v>1</v>
      </c>
      <c r="AO65" s="59" t="b">
        <f t="shared" si="8"/>
        <v>1</v>
      </c>
      <c r="AP65" s="59" t="b">
        <f t="shared" si="8"/>
        <v>1</v>
      </c>
      <c r="AQ65" s="59" t="b">
        <f t="shared" si="8"/>
        <v>1</v>
      </c>
      <c r="AR65" s="59" t="b">
        <f t="shared" si="8"/>
        <v>1</v>
      </c>
      <c r="AS65" s="59" t="b">
        <f t="shared" si="8"/>
        <v>1</v>
      </c>
      <c r="AT65" s="59" t="b">
        <f t="shared" si="8"/>
        <v>1</v>
      </c>
      <c r="AU65" s="59" t="b">
        <f t="shared" si="8"/>
        <v>1</v>
      </c>
      <c r="AV65" s="59" t="b">
        <f t="shared" si="8"/>
        <v>1</v>
      </c>
    </row>
    <row r="66" spans="4:48" x14ac:dyDescent="0.3">
      <c r="G66" s="5"/>
      <c r="H66" s="5"/>
      <c r="I66" s="5"/>
      <c r="J66" s="5"/>
      <c r="K66" s="5"/>
      <c r="L66" s="5"/>
      <c r="O66" s="2"/>
      <c r="P66" s="2"/>
      <c r="Q66" s="2"/>
      <c r="R66" s="2"/>
      <c r="S66" s="5"/>
      <c r="T66" s="5"/>
      <c r="U66" s="5"/>
      <c r="V66" s="5"/>
      <c r="W66" s="5"/>
      <c r="X66" s="5"/>
      <c r="Y66" s="2"/>
      <c r="Z66" s="2"/>
      <c r="AA66" s="2"/>
      <c r="AB66" s="2"/>
      <c r="AC66" s="2"/>
      <c r="AD66" s="2"/>
      <c r="AE66" s="59"/>
      <c r="AF66" s="59"/>
      <c r="AG66" s="59"/>
      <c r="AH66" s="59"/>
      <c r="AI66" s="59"/>
      <c r="AJ66" s="59"/>
      <c r="AK66" s="60"/>
      <c r="AL66" s="60"/>
      <c r="AM66" s="60"/>
      <c r="AN66" s="60"/>
      <c r="AO66" s="60"/>
      <c r="AP66" s="60"/>
      <c r="AQ66" s="59"/>
      <c r="AR66" s="59"/>
      <c r="AS66" s="59"/>
      <c r="AT66" s="59"/>
      <c r="AU66" s="59"/>
      <c r="AV66" s="59"/>
    </row>
    <row r="67" spans="4:48" x14ac:dyDescent="0.3">
      <c r="G67" s="5" t="b">
        <f>OR(G65,NOT(IF('Avropsförfrågan med kontrakt'!$C$33&gt;0,TRUE,FALSE)))</f>
        <v>1</v>
      </c>
      <c r="H67" s="5" t="b">
        <f>OR(H65,NOT(IF('Avropsförfrågan med kontrakt'!$C$33&gt;0,TRUE,FALSE)))</f>
        <v>1</v>
      </c>
      <c r="I67" s="5" t="b">
        <f>OR(I65,NOT(IF('Avropsförfrågan med kontrakt'!$C$33&gt;0,TRUE,FALSE)))</f>
        <v>1</v>
      </c>
      <c r="J67" s="5" t="b">
        <f>OR(J65,NOT(IF('Avropsförfrågan med kontrakt'!$C$33&gt;0,TRUE,FALSE)))</f>
        <v>1</v>
      </c>
      <c r="K67" s="5" t="b">
        <f>OR(K65,NOT(IF('Avropsförfrågan med kontrakt'!$C$33&gt;0,TRUE,FALSE)))</f>
        <v>1</v>
      </c>
      <c r="L67" s="5" t="b">
        <f>OR(L65,NOT(IF('Avropsförfrågan med kontrakt'!$C$33&gt;0,TRUE,FALSE)))</f>
        <v>1</v>
      </c>
      <c r="M67" s="5" t="b">
        <f>OR(M65,NOT(IF('Avropsförfrågan med kontrakt'!$C$34&gt;0,TRUE,FALSE)))</f>
        <v>1</v>
      </c>
      <c r="N67" s="5" t="b">
        <f>OR(N65,NOT(IF('Avropsförfrågan med kontrakt'!$C$34&gt;0,TRUE,FALSE)))</f>
        <v>1</v>
      </c>
      <c r="O67" s="5" t="b">
        <f>OR(O65,NOT(IF('Avropsförfrågan med kontrakt'!$C$34&gt;0,TRUE,FALSE)))</f>
        <v>1</v>
      </c>
      <c r="P67" s="5" t="b">
        <f>OR(P65,NOT(IF('Avropsförfrågan med kontrakt'!$C$34&gt;0,TRUE,FALSE)))</f>
        <v>1</v>
      </c>
      <c r="Q67" s="5" t="b">
        <f>OR(Q65,NOT(IF('Avropsförfrågan med kontrakt'!$C$34&gt;0,TRUE,FALSE)))</f>
        <v>1</v>
      </c>
      <c r="R67" s="5" t="b">
        <f>OR(R65,NOT(IF('Avropsförfrågan med kontrakt'!$C$34&gt;0,TRUE,FALSE)))</f>
        <v>1</v>
      </c>
      <c r="S67" s="5" t="b">
        <f>OR(S65,NOT(IF('Avropsförfrågan med kontrakt'!$C$35&gt;0,TRUE,FALSE)))</f>
        <v>1</v>
      </c>
      <c r="T67" s="5" t="b">
        <f>OR(T65,NOT(IF('Avropsförfrågan med kontrakt'!$C$35&gt;0,TRUE,FALSE)))</f>
        <v>1</v>
      </c>
      <c r="U67" s="5" t="b">
        <f>OR(U65,NOT(IF('Avropsförfrågan med kontrakt'!$C$35&gt;0,TRUE,FALSE)))</f>
        <v>1</v>
      </c>
      <c r="V67" s="5" t="b">
        <f>OR(V65,NOT(IF('Avropsförfrågan med kontrakt'!$C$35&gt;0,TRUE,FALSE)))</f>
        <v>1</v>
      </c>
      <c r="W67" s="5" t="b">
        <f>OR(W65,NOT(IF('Avropsförfrågan med kontrakt'!$C$35&gt;0,TRUE,FALSE)))</f>
        <v>1</v>
      </c>
      <c r="X67" s="5" t="b">
        <f>OR(X65,NOT(IF('Avropsförfrågan med kontrakt'!$C$35&gt;0,TRUE,FALSE)))</f>
        <v>1</v>
      </c>
      <c r="Y67" s="5" t="b">
        <f>OR(Y65,NOT(IF('Avropsförfrågan med kontrakt'!$C$36&gt;0,TRUE,FALSE)))</f>
        <v>1</v>
      </c>
      <c r="Z67" s="5" t="b">
        <f>OR(Z65,NOT(IF('Avropsförfrågan med kontrakt'!$C$36&gt;0,TRUE,FALSE)))</f>
        <v>1</v>
      </c>
      <c r="AA67" s="5" t="b">
        <f>OR(AA65,NOT(IF('Avropsförfrågan med kontrakt'!$C$36&gt;0,TRUE,FALSE)))</f>
        <v>1</v>
      </c>
      <c r="AB67" s="5" t="b">
        <f>OR(AB65,NOT(IF('Avropsförfrågan med kontrakt'!$C$36&gt;0,TRUE,FALSE)))</f>
        <v>1</v>
      </c>
      <c r="AC67" s="5" t="b">
        <f>OR(AC65,NOT(IF('Avropsförfrågan med kontrakt'!$C$36&gt;0,TRUE,FALSE)))</f>
        <v>1</v>
      </c>
      <c r="AD67" s="5" t="b">
        <f>OR(AD65,NOT(IF('Avropsförfrågan med kontrakt'!$C$36&gt;0,TRUE,FALSE)))</f>
        <v>1</v>
      </c>
      <c r="AE67" s="59" t="b">
        <f>OR(AE65,NOT(IF('Avropsförfrågan med kontrakt'!$C$37&gt;0,TRUE,FALSE)))</f>
        <v>1</v>
      </c>
      <c r="AF67" s="59" t="b">
        <f>OR(AF65,NOT(IF('Avropsförfrågan med kontrakt'!$C$37&gt;0,TRUE,FALSE)))</f>
        <v>1</v>
      </c>
      <c r="AG67" s="59" t="b">
        <f>OR(AG65,NOT(IF('Avropsförfrågan med kontrakt'!$C$37&gt;0,TRUE,FALSE)))</f>
        <v>1</v>
      </c>
      <c r="AH67" s="59" t="b">
        <f>OR(AH65,NOT(IF('Avropsförfrågan med kontrakt'!$C$37&gt;0,TRUE,FALSE)))</f>
        <v>1</v>
      </c>
      <c r="AI67" s="59" t="b">
        <f>OR(AI65,NOT(IF('Avropsförfrågan med kontrakt'!$C$37&gt;0,TRUE,FALSE)))</f>
        <v>1</v>
      </c>
      <c r="AJ67" s="59" t="b">
        <f>OR(AJ65,NOT(IF('Avropsförfrågan med kontrakt'!$C$37&gt;0,TRUE,FALSE)))</f>
        <v>1</v>
      </c>
      <c r="AK67" s="59" t="b">
        <f>OR(AK65,NOT(IF('Avropsförfrågan med kontrakt'!$C$38&gt;0,TRUE,FALSE)))</f>
        <v>1</v>
      </c>
      <c r="AL67" s="59" t="b">
        <f>OR(AL65,NOT(IF('Avropsförfrågan med kontrakt'!$C$38&gt;0,TRUE,FALSE)))</f>
        <v>1</v>
      </c>
      <c r="AM67" s="59" t="b">
        <f>OR(AM65,NOT(IF('Avropsförfrågan med kontrakt'!$C$38&gt;0,TRUE,FALSE)))</f>
        <v>1</v>
      </c>
      <c r="AN67" s="59" t="b">
        <f>OR(AN65,NOT(IF('Avropsförfrågan med kontrakt'!$C$38&gt;0,TRUE,FALSE)))</f>
        <v>1</v>
      </c>
      <c r="AO67" s="59" t="b">
        <f>OR(AO65,NOT(IF('Avropsförfrågan med kontrakt'!$C$38&gt;0,TRUE,FALSE)))</f>
        <v>1</v>
      </c>
      <c r="AP67" s="59" t="b">
        <f>OR(AP65,NOT(IF('Avropsförfrågan med kontrakt'!$C$38&gt;0,TRUE,FALSE)))</f>
        <v>1</v>
      </c>
      <c r="AQ67" s="59" t="b">
        <f>OR(AQ65,NOT(IF('Avropsförfrågan med kontrakt'!$C$39&gt;0,TRUE,FALSE)))</f>
        <v>1</v>
      </c>
      <c r="AR67" s="59" t="b">
        <f>OR(AR65,NOT(IF('Avropsförfrågan med kontrakt'!$C$39&gt;0,TRUE,FALSE)))</f>
        <v>1</v>
      </c>
      <c r="AS67" s="59" t="b">
        <f>OR(AS65,NOT(IF('Avropsförfrågan med kontrakt'!$C$39&gt;0,TRUE,FALSE)))</f>
        <v>1</v>
      </c>
      <c r="AT67" s="59" t="b">
        <f>OR(AT65,NOT(IF('Avropsförfrågan med kontrakt'!$C$39&gt;0,TRUE,FALSE)))</f>
        <v>1</v>
      </c>
      <c r="AU67" s="59" t="b">
        <f>IF('Avropsförfrågan med kontrakt'!C39&gt;0,FALSE,TRUE)</f>
        <v>1</v>
      </c>
      <c r="AV67" s="59" t="b">
        <f>OR(AV65,NOT(IF('Avropsförfrågan med kontrakt'!$C$39&gt;0,TRUE,FALSE)))</f>
        <v>1</v>
      </c>
    </row>
    <row r="68" spans="4:48" x14ac:dyDescent="0.3">
      <c r="G68" s="5"/>
      <c r="H68" s="5"/>
      <c r="I68" s="5"/>
      <c r="J68" s="5"/>
      <c r="K68" s="5"/>
      <c r="L68" s="5"/>
      <c r="O68" s="2"/>
      <c r="P68" s="2"/>
      <c r="Q68" s="2"/>
      <c r="R68" s="2"/>
      <c r="S68" s="5"/>
      <c r="T68" s="5"/>
      <c r="U68" s="5"/>
      <c r="V68" s="5"/>
      <c r="W68" s="5"/>
      <c r="X68" s="5"/>
      <c r="Y68" s="2"/>
      <c r="Z68" s="2"/>
      <c r="AA68" s="2"/>
      <c r="AB68" s="2"/>
      <c r="AC68" s="2"/>
      <c r="AD68" s="2"/>
      <c r="AE68" s="5"/>
      <c r="AF68" s="5"/>
      <c r="AG68" s="5"/>
      <c r="AH68" s="5"/>
      <c r="AI68" s="5"/>
      <c r="AJ68" s="5"/>
      <c r="AK68" s="10"/>
      <c r="AL68" s="10"/>
      <c r="AM68" s="10"/>
      <c r="AN68" s="10"/>
      <c r="AO68" s="10"/>
      <c r="AP68" s="10"/>
      <c r="AQ68" s="5"/>
      <c r="AR68" s="5"/>
      <c r="AS68" s="5"/>
      <c r="AT68" s="5"/>
      <c r="AU68" s="5"/>
      <c r="AV68" s="5"/>
    </row>
    <row r="69" spans="4:48" x14ac:dyDescent="0.3">
      <c r="G69" s="5"/>
      <c r="H69" s="5"/>
      <c r="I69" s="5"/>
      <c r="J69" s="5"/>
      <c r="K69" s="5"/>
      <c r="L69" s="5"/>
      <c r="S69" s="6"/>
      <c r="T69" s="6"/>
      <c r="U69" s="6"/>
      <c r="V69" s="6"/>
      <c r="W69" s="6"/>
      <c r="X69" s="6"/>
      <c r="AE69" s="6"/>
      <c r="AF69" s="6"/>
      <c r="AG69" s="6"/>
      <c r="AH69" s="6"/>
      <c r="AI69" s="6"/>
      <c r="AJ69" s="6"/>
      <c r="AK69" s="4"/>
      <c r="AL69" s="4"/>
      <c r="AM69" s="4"/>
      <c r="AN69" s="4"/>
      <c r="AO69" s="4"/>
      <c r="AP69" s="4"/>
      <c r="AQ69" s="6"/>
      <c r="AR69" s="6"/>
      <c r="AS69" s="6"/>
      <c r="AT69" s="6"/>
      <c r="AU69" s="6"/>
      <c r="AV69" s="6"/>
    </row>
    <row r="70" spans="4:48" x14ac:dyDescent="0.3">
      <c r="D70" s="10" t="s">
        <v>2</v>
      </c>
      <c r="G70" s="5">
        <f t="shared" ref="G70:AV70" si="9">IF(G65,G18," ")</f>
        <v>0</v>
      </c>
      <c r="H70" s="5">
        <f t="shared" si="9"/>
        <v>0</v>
      </c>
      <c r="I70" s="5">
        <f t="shared" si="9"/>
        <v>0</v>
      </c>
      <c r="J70" s="5">
        <f t="shared" si="9"/>
        <v>0</v>
      </c>
      <c r="K70" s="5">
        <f t="shared" si="9"/>
        <v>0</v>
      </c>
      <c r="L70" s="5">
        <f t="shared" si="9"/>
        <v>0</v>
      </c>
      <c r="M70" s="5">
        <f t="shared" si="9"/>
        <v>0</v>
      </c>
      <c r="N70" s="5">
        <f t="shared" si="9"/>
        <v>0</v>
      </c>
      <c r="O70" s="5">
        <f t="shared" si="9"/>
        <v>0</v>
      </c>
      <c r="P70" s="5">
        <f t="shared" si="9"/>
        <v>0</v>
      </c>
      <c r="Q70" s="5">
        <f t="shared" si="9"/>
        <v>0</v>
      </c>
      <c r="R70" s="5">
        <f t="shared" si="9"/>
        <v>0</v>
      </c>
      <c r="S70" s="5">
        <f t="shared" si="9"/>
        <v>0</v>
      </c>
      <c r="T70" s="5">
        <f t="shared" si="9"/>
        <v>0</v>
      </c>
      <c r="U70" s="5">
        <f t="shared" si="9"/>
        <v>0</v>
      </c>
      <c r="V70" s="5">
        <f t="shared" si="9"/>
        <v>0</v>
      </c>
      <c r="W70" s="5">
        <f t="shared" si="9"/>
        <v>0</v>
      </c>
      <c r="X70" s="5">
        <f t="shared" si="9"/>
        <v>0</v>
      </c>
      <c r="Y70" s="5">
        <f t="shared" si="9"/>
        <v>0</v>
      </c>
      <c r="Z70" s="5">
        <f t="shared" si="9"/>
        <v>0</v>
      </c>
      <c r="AA70" s="5">
        <f t="shared" si="9"/>
        <v>0</v>
      </c>
      <c r="AB70" s="5">
        <f t="shared" si="9"/>
        <v>0</v>
      </c>
      <c r="AC70" s="5">
        <f t="shared" si="9"/>
        <v>0</v>
      </c>
      <c r="AD70" s="5">
        <f t="shared" si="9"/>
        <v>0</v>
      </c>
      <c r="AE70" s="5">
        <f t="shared" si="9"/>
        <v>0</v>
      </c>
      <c r="AF70" s="5">
        <f t="shared" si="9"/>
        <v>0</v>
      </c>
      <c r="AG70" s="5">
        <f t="shared" si="9"/>
        <v>0</v>
      </c>
      <c r="AH70" s="5">
        <f t="shared" si="9"/>
        <v>0</v>
      </c>
      <c r="AI70" s="5">
        <f t="shared" si="9"/>
        <v>0</v>
      </c>
      <c r="AJ70" s="5">
        <f t="shared" si="9"/>
        <v>0</v>
      </c>
      <c r="AK70" s="5">
        <f t="shared" si="9"/>
        <v>0</v>
      </c>
      <c r="AL70" s="5">
        <f t="shared" si="9"/>
        <v>0</v>
      </c>
      <c r="AM70" s="5">
        <f t="shared" si="9"/>
        <v>0</v>
      </c>
      <c r="AN70" s="5">
        <f t="shared" si="9"/>
        <v>0</v>
      </c>
      <c r="AO70" s="5">
        <f t="shared" si="9"/>
        <v>0</v>
      </c>
      <c r="AP70" s="5">
        <f t="shared" si="9"/>
        <v>0</v>
      </c>
      <c r="AQ70" s="5">
        <f t="shared" si="9"/>
        <v>0</v>
      </c>
      <c r="AR70" s="5">
        <f t="shared" si="9"/>
        <v>0</v>
      </c>
      <c r="AS70" s="5">
        <f t="shared" si="9"/>
        <v>0</v>
      </c>
      <c r="AT70" s="5">
        <f t="shared" si="9"/>
        <v>0</v>
      </c>
      <c r="AU70" s="5">
        <f t="shared" si="9"/>
        <v>0</v>
      </c>
      <c r="AV70" s="5">
        <f t="shared" si="9"/>
        <v>0</v>
      </c>
    </row>
    <row r="71" spans="4:48" x14ac:dyDescent="0.3">
      <c r="G71" s="5"/>
      <c r="H71" s="5"/>
      <c r="I71" s="5"/>
      <c r="J71" s="5"/>
      <c r="K71" s="5"/>
      <c r="L71" s="5"/>
      <c r="O71" s="2"/>
      <c r="P71" s="2"/>
      <c r="Q71" s="2"/>
      <c r="R71" s="2"/>
      <c r="S71" s="5"/>
      <c r="T71" s="5"/>
      <c r="U71" s="5"/>
      <c r="V71" s="5"/>
      <c r="W71" s="5"/>
      <c r="X71" s="5"/>
      <c r="Y71" s="2"/>
      <c r="Z71" s="2"/>
      <c r="AA71" s="2"/>
      <c r="AB71" s="2"/>
      <c r="AC71" s="2"/>
      <c r="AD71" s="2"/>
      <c r="AE71" s="5"/>
      <c r="AF71" s="5"/>
      <c r="AG71" s="5"/>
      <c r="AH71" s="5"/>
      <c r="AI71" s="5"/>
      <c r="AJ71" s="5"/>
      <c r="AK71" s="10"/>
      <c r="AL71" s="10"/>
      <c r="AM71" s="10"/>
      <c r="AN71" s="10"/>
      <c r="AO71" s="10"/>
      <c r="AP71" s="10"/>
      <c r="AQ71" s="5"/>
      <c r="AR71" s="5"/>
      <c r="AS71" s="5"/>
      <c r="AT71" s="5"/>
      <c r="AU71" s="5"/>
      <c r="AV71" s="5"/>
    </row>
    <row r="72" spans="4:48" x14ac:dyDescent="0.3">
      <c r="G72" s="5"/>
      <c r="H72" s="5"/>
      <c r="I72" s="5"/>
      <c r="J72" s="5"/>
      <c r="K72" s="5"/>
      <c r="L72" s="5"/>
      <c r="O72" s="2"/>
      <c r="P72" s="2"/>
      <c r="Q72" s="2"/>
      <c r="R72" s="2"/>
      <c r="S72" s="5"/>
      <c r="T72" s="5"/>
      <c r="U72" s="5"/>
      <c r="V72" s="5"/>
      <c r="W72" s="5"/>
      <c r="X72" s="5"/>
      <c r="Y72" s="2"/>
      <c r="Z72" s="2"/>
      <c r="AA72" s="2"/>
      <c r="AB72" s="2"/>
      <c r="AC72" s="2"/>
      <c r="AD72" s="2"/>
      <c r="AE72" s="5"/>
      <c r="AF72" s="5"/>
      <c r="AG72" s="5"/>
      <c r="AH72" s="5"/>
      <c r="AI72" s="5"/>
      <c r="AJ72" s="5"/>
      <c r="AK72" s="10"/>
      <c r="AL72" s="10"/>
      <c r="AM72" s="10"/>
      <c r="AN72" s="10"/>
      <c r="AO72" s="10"/>
      <c r="AP72" s="10"/>
      <c r="AQ72" s="5"/>
      <c r="AR72" s="5"/>
      <c r="AS72" s="5"/>
      <c r="AT72" s="5"/>
      <c r="AU72" s="5"/>
      <c r="AV72" s="5"/>
    </row>
    <row r="73" spans="4:48" x14ac:dyDescent="0.3">
      <c r="D73" s="66">
        <v>999999999999</v>
      </c>
      <c r="G73" s="5"/>
      <c r="H73" s="5"/>
      <c r="I73" s="5"/>
      <c r="J73" s="5"/>
      <c r="K73" s="5"/>
      <c r="L73" s="5"/>
      <c r="S73" s="6"/>
      <c r="T73" s="6"/>
      <c r="U73" s="6"/>
      <c r="V73" s="6"/>
      <c r="W73" s="6"/>
      <c r="X73" s="6"/>
      <c r="AE73" s="6"/>
      <c r="AF73" s="6"/>
      <c r="AG73" s="6"/>
      <c r="AH73" s="6"/>
      <c r="AI73" s="6"/>
      <c r="AJ73" s="6"/>
      <c r="AK73" s="4"/>
      <c r="AL73" s="4"/>
      <c r="AM73" s="4"/>
      <c r="AN73" s="4"/>
      <c r="AO73" s="4"/>
      <c r="AP73" s="4"/>
      <c r="AQ73" s="6"/>
      <c r="AR73" s="6"/>
      <c r="AS73" s="6"/>
      <c r="AT73" s="6"/>
      <c r="AU73" s="6"/>
      <c r="AV73" s="6"/>
    </row>
    <row r="74" spans="4:48" x14ac:dyDescent="0.3">
      <c r="G74" s="5" t="str">
        <f t="shared" ref="G74:L74" si="10">G1</f>
        <v>Atea Sverige AB</v>
      </c>
      <c r="H74" s="5" t="str">
        <f t="shared" si="10"/>
        <v>Canon Svenska Aktiebolag</v>
      </c>
      <c r="I74" s="5" t="str">
        <f t="shared" si="10"/>
        <v>Office Sverige AB</v>
      </c>
      <c r="J74" s="5" t="str">
        <f t="shared" si="10"/>
        <v>Perfect Print Sverige AB</v>
      </c>
      <c r="K74" s="5" t="str">
        <f t="shared" si="10"/>
        <v>Ricoh Sverige AB</v>
      </c>
      <c r="L74" s="5" t="str">
        <f t="shared" si="10"/>
        <v>Toshiba TEC Nordic AB</v>
      </c>
      <c r="S74" s="6"/>
      <c r="T74" s="6"/>
      <c r="U74" s="6"/>
      <c r="V74" s="6"/>
      <c r="W74" s="6"/>
      <c r="X74" s="6"/>
      <c r="AE74" s="6"/>
      <c r="AF74" s="6"/>
      <c r="AG74" s="6"/>
      <c r="AH74" s="6"/>
      <c r="AI74" s="6"/>
      <c r="AJ74" s="6"/>
      <c r="AK74" s="4"/>
      <c r="AL74" s="4"/>
      <c r="AM74" s="4"/>
      <c r="AN74" s="4"/>
      <c r="AO74" s="4"/>
      <c r="AP74" s="4"/>
      <c r="AQ74" s="6"/>
      <c r="AR74" s="6"/>
      <c r="AS74" s="6"/>
      <c r="AT74" s="6"/>
      <c r="AU74" s="6"/>
      <c r="AV74" s="6"/>
    </row>
    <row r="75" spans="4:48" x14ac:dyDescent="0.3">
      <c r="G75" s="5" t="b">
        <f t="shared" ref="G75:L75" si="11">AND(G67,M67,S67,Y67,AE67,AK67,AQ67)</f>
        <v>1</v>
      </c>
      <c r="H75" s="5" t="b">
        <f t="shared" si="11"/>
        <v>1</v>
      </c>
      <c r="I75" s="5" t="b">
        <f t="shared" si="11"/>
        <v>1</v>
      </c>
      <c r="J75" s="5" t="b">
        <f t="shared" si="11"/>
        <v>1</v>
      </c>
      <c r="K75" s="5" t="b">
        <f t="shared" si="11"/>
        <v>1</v>
      </c>
      <c r="L75" s="5" t="b">
        <f t="shared" si="11"/>
        <v>1</v>
      </c>
      <c r="S75" s="6"/>
      <c r="T75" s="6"/>
      <c r="U75" s="6"/>
      <c r="V75" s="6"/>
      <c r="W75" s="6"/>
      <c r="X75" s="6"/>
      <c r="AE75" s="6"/>
      <c r="AF75" s="6"/>
      <c r="AG75" s="6"/>
      <c r="AH75" s="6"/>
      <c r="AI75" s="6"/>
      <c r="AJ75" s="6"/>
      <c r="AK75" s="4"/>
      <c r="AL75" s="4"/>
      <c r="AM75" s="4"/>
      <c r="AN75" s="4"/>
      <c r="AO75" s="4"/>
      <c r="AP75" s="4"/>
      <c r="AQ75" s="6"/>
      <c r="AR75" s="6"/>
      <c r="AS75" s="6"/>
      <c r="AT75" s="6"/>
      <c r="AU75" s="6"/>
      <c r="AV75" s="6"/>
    </row>
    <row r="76" spans="4:48" x14ac:dyDescent="0.3">
      <c r="D76" s="10" t="s">
        <v>4</v>
      </c>
      <c r="G76" s="5">
        <f>SUM(G70,M70,S70,Y70,AE70,AK70,AQ70,0.001)</f>
        <v>1E-3</v>
      </c>
      <c r="H76" s="5">
        <f>SUM(H70,N70,T70,Z70,AF70,AL70,AR70,0.002)</f>
        <v>2E-3</v>
      </c>
      <c r="I76" s="5">
        <f>SUM(I70,O70,U70,AA70,AG70,AM70,AS70,0.003)</f>
        <v>3.0000000000000001E-3</v>
      </c>
      <c r="J76" s="5">
        <f>SUM(J70,P70,V70,AB70,AH70,AN70,AT70,0.004)</f>
        <v>4.0000000000000001E-3</v>
      </c>
      <c r="K76" s="5">
        <f>SUM(K70,Q70,W70,AC70,AI70,AO70,AU70,0.005)</f>
        <v>5.0000000000000001E-3</v>
      </c>
      <c r="L76" s="5">
        <f>SUM(L70,R70,X70,AD70,AJ70,AP70,AV70,0.006)</f>
        <v>6.0000000000000001E-3</v>
      </c>
      <c r="S76" s="6"/>
      <c r="T76" s="6"/>
      <c r="U76" s="6"/>
      <c r="V76" s="6"/>
      <c r="W76" s="6"/>
      <c r="X76" s="6"/>
      <c r="AE76" s="6"/>
      <c r="AF76" s="6"/>
      <c r="AG76" s="6"/>
      <c r="AH76" s="6"/>
      <c r="AI76" s="6"/>
      <c r="AJ76" s="6"/>
      <c r="AK76" s="4"/>
      <c r="AL76" s="4"/>
      <c r="AM76" s="4"/>
      <c r="AN76" s="4"/>
      <c r="AO76" s="4"/>
      <c r="AP76" s="4"/>
      <c r="AQ76" s="6"/>
      <c r="AR76" s="6"/>
      <c r="AS76" s="6"/>
      <c r="AT76" s="6"/>
      <c r="AU76" s="6"/>
      <c r="AV76" s="6"/>
    </row>
    <row r="77" spans="4:48" x14ac:dyDescent="0.3">
      <c r="G77" s="5">
        <f>IF(G75,G76,"Kan ej leverera")</f>
        <v>1E-3</v>
      </c>
      <c r="H77" s="5">
        <f>IF(H75,H76,"Kan ej leverera")</f>
        <v>2E-3</v>
      </c>
      <c r="I77" s="5">
        <f>IF(I75,I76,"Kan ej leverera")</f>
        <v>3.0000000000000001E-3</v>
      </c>
      <c r="J77" s="5">
        <f>IF(J75,J76,"Kan ej leverera")</f>
        <v>4.0000000000000001E-3</v>
      </c>
      <c r="K77" s="5">
        <f t="shared" ref="K77:L77" si="12">IF(K75,K76,"Kan ej leverera")</f>
        <v>5.0000000000000001E-3</v>
      </c>
      <c r="L77" s="5">
        <f t="shared" si="12"/>
        <v>6.0000000000000001E-3</v>
      </c>
      <c r="S77" s="6"/>
      <c r="T77" s="6"/>
      <c r="U77" s="6"/>
      <c r="V77" s="6"/>
      <c r="W77" s="6"/>
      <c r="X77" s="6"/>
      <c r="AE77" s="6"/>
      <c r="AF77" s="6"/>
      <c r="AG77" s="6"/>
      <c r="AH77" s="6"/>
      <c r="AI77" s="6"/>
      <c r="AJ77" s="6"/>
      <c r="AK77" s="4"/>
      <c r="AL77" s="4"/>
      <c r="AM77" s="4"/>
      <c r="AN77" s="4"/>
      <c r="AO77" s="4"/>
      <c r="AP77" s="4"/>
      <c r="AQ77" s="6"/>
      <c r="AR77" s="6"/>
      <c r="AS77" s="6"/>
      <c r="AT77" s="6"/>
      <c r="AU77" s="6"/>
      <c r="AV77" s="6"/>
    </row>
    <row r="78" spans="4:48" x14ac:dyDescent="0.3">
      <c r="D78" s="10" t="s">
        <v>1</v>
      </c>
      <c r="G78" s="7">
        <f>IF(G75,G76,$D$73+0.1)</f>
        <v>1E-3</v>
      </c>
      <c r="H78" s="7">
        <f>IF(H75,H76,$D$73+0.2)</f>
        <v>2E-3</v>
      </c>
      <c r="I78" s="7">
        <f>IF(I75,I76,$D$73+0.3)</f>
        <v>3.0000000000000001E-3</v>
      </c>
      <c r="J78" s="7">
        <f>IF(J75,J76,$D$73+0.4)</f>
        <v>4.0000000000000001E-3</v>
      </c>
      <c r="K78" s="7">
        <f>IF(K75,K76,$D$73+0.5)</f>
        <v>5.0000000000000001E-3</v>
      </c>
      <c r="L78" s="7">
        <f>IF(L75,L76,$D$73+0.6)</f>
        <v>6.0000000000000001E-3</v>
      </c>
      <c r="S78" s="6"/>
      <c r="T78" s="6"/>
      <c r="U78" s="6"/>
      <c r="V78" s="6"/>
      <c r="W78" s="6"/>
      <c r="X78" s="6"/>
      <c r="AE78" s="6"/>
      <c r="AF78" s="6"/>
      <c r="AG78" s="6"/>
      <c r="AH78" s="6"/>
      <c r="AI78" s="6"/>
      <c r="AJ78" s="6"/>
      <c r="AK78" s="4"/>
      <c r="AL78" s="4"/>
      <c r="AM78" s="4"/>
      <c r="AN78" s="4"/>
      <c r="AO78" s="4"/>
      <c r="AP78" s="4"/>
      <c r="AQ78" s="6"/>
      <c r="AR78" s="6"/>
      <c r="AS78" s="6"/>
      <c r="AT78" s="6"/>
      <c r="AU78" s="6"/>
      <c r="AV78" s="6"/>
    </row>
    <row r="79" spans="4:48" x14ac:dyDescent="0.3">
      <c r="D79" s="10" t="s">
        <v>13</v>
      </c>
      <c r="G79" s="2">
        <f>_xlfn.RANK.EQ(G78,$G$78:$L$78,2)</f>
        <v>1</v>
      </c>
      <c r="H79" s="2">
        <f t="shared" ref="H79:L79" si="13">_xlfn.RANK.EQ(H78,$G$78:$L$78,2)</f>
        <v>2</v>
      </c>
      <c r="I79" s="2">
        <f t="shared" si="13"/>
        <v>3</v>
      </c>
      <c r="J79" s="2">
        <f t="shared" si="13"/>
        <v>4</v>
      </c>
      <c r="K79" s="2">
        <f t="shared" si="13"/>
        <v>5</v>
      </c>
      <c r="L79" s="2">
        <f t="shared" si="13"/>
        <v>6</v>
      </c>
      <c r="S79" s="6"/>
      <c r="T79" s="6"/>
      <c r="U79" s="6"/>
      <c r="V79" s="6"/>
      <c r="W79" s="6"/>
      <c r="X79" s="6"/>
      <c r="AE79" s="6"/>
      <c r="AF79" s="6"/>
      <c r="AG79" s="6"/>
      <c r="AH79" s="6"/>
      <c r="AI79" s="6"/>
      <c r="AJ79" s="6"/>
      <c r="AK79" s="4"/>
      <c r="AL79" s="4"/>
      <c r="AM79" s="4"/>
      <c r="AN79" s="4"/>
      <c r="AO79" s="4"/>
      <c r="AP79" s="4"/>
      <c r="AQ79" s="6"/>
      <c r="AR79" s="6"/>
      <c r="AS79" s="6"/>
      <c r="AT79" s="6"/>
      <c r="AU79" s="6"/>
      <c r="AV79" s="6"/>
    </row>
    <row r="80" spans="4:48" x14ac:dyDescent="0.3">
      <c r="G80" s="5"/>
      <c r="H80" s="5"/>
      <c r="I80" s="5"/>
      <c r="J80" s="5"/>
      <c r="K80" s="5"/>
      <c r="L80" s="5"/>
      <c r="S80" s="6"/>
      <c r="T80" s="6"/>
      <c r="U80" s="6"/>
      <c r="V80" s="6"/>
      <c r="W80" s="6"/>
      <c r="X80" s="6"/>
      <c r="AE80" s="6"/>
      <c r="AF80" s="6"/>
      <c r="AG80" s="6"/>
      <c r="AH80" s="6"/>
      <c r="AI80" s="6"/>
      <c r="AJ80" s="6"/>
      <c r="AK80" s="4"/>
      <c r="AL80" s="4"/>
      <c r="AM80" s="4"/>
      <c r="AN80" s="4"/>
      <c r="AO80" s="4"/>
      <c r="AP80" s="4"/>
      <c r="AQ80" s="6"/>
      <c r="AR80" s="6"/>
      <c r="AS80" s="6"/>
      <c r="AT80" s="6"/>
      <c r="AU80" s="6"/>
      <c r="AV80" s="6"/>
    </row>
    <row r="81" spans="3:48" x14ac:dyDescent="0.3">
      <c r="G81" s="5"/>
      <c r="H81" s="5"/>
      <c r="I81" s="5"/>
      <c r="J81" s="5"/>
      <c r="K81" s="5"/>
      <c r="L81" s="5"/>
      <c r="S81" s="6"/>
      <c r="T81" s="6"/>
      <c r="U81" s="6"/>
      <c r="V81" s="6"/>
      <c r="W81" s="6"/>
      <c r="X81" s="6"/>
      <c r="AE81" s="6"/>
      <c r="AF81" s="6"/>
      <c r="AG81" s="6"/>
      <c r="AH81" s="6"/>
      <c r="AI81" s="6"/>
      <c r="AJ81" s="6"/>
      <c r="AK81" s="4"/>
      <c r="AL81" s="4"/>
      <c r="AM81" s="4"/>
      <c r="AN81" s="4"/>
      <c r="AO81" s="4"/>
      <c r="AP81" s="4"/>
      <c r="AQ81" s="6"/>
      <c r="AR81" s="6"/>
      <c r="AS81" s="6"/>
      <c r="AT81" s="6"/>
      <c r="AU81" s="6"/>
      <c r="AV81" s="6"/>
    </row>
    <row r="82" spans="3:48" x14ac:dyDescent="0.3">
      <c r="G82" s="5"/>
      <c r="H82" s="5"/>
      <c r="I82" s="5"/>
      <c r="J82" s="5"/>
      <c r="K82" s="5"/>
      <c r="L82" s="5"/>
      <c r="M82" s="2" t="s">
        <v>26</v>
      </c>
      <c r="N82" s="2" t="s">
        <v>32</v>
      </c>
      <c r="S82" s="6"/>
      <c r="T82" s="6"/>
      <c r="U82" s="6"/>
      <c r="V82" s="6"/>
      <c r="W82" s="6"/>
      <c r="X82" s="6"/>
      <c r="AE82" s="6"/>
      <c r="AF82" s="6"/>
      <c r="AG82" s="6"/>
      <c r="AH82" s="6"/>
      <c r="AI82" s="6"/>
      <c r="AJ82" s="6"/>
      <c r="AK82" s="4"/>
      <c r="AL82" s="4"/>
      <c r="AM82" s="4"/>
      <c r="AN82" s="4"/>
      <c r="AO82" s="4"/>
      <c r="AP82" s="4"/>
      <c r="AQ82" s="6"/>
      <c r="AR82" s="6"/>
      <c r="AS82" s="6"/>
      <c r="AT82" s="6"/>
      <c r="AU82" s="6"/>
      <c r="AV82" s="6"/>
    </row>
    <row r="83" spans="3:48" x14ac:dyDescent="0.3">
      <c r="D83" s="10" t="s">
        <v>184</v>
      </c>
      <c r="E83" s="2">
        <f>'Avropsförfrågan med kontrakt'!I54</f>
        <v>1</v>
      </c>
      <c r="G83" s="9" t="str">
        <f>IF('Avropsförfrågan med kontrakt'!$F$42&gt;1,IF($G$79=1,$G$1,IF($H$79=1,$H$1,IF($I$79=1,$I$1,IF($J$79=1,$J$1,IF($K$79=1,$K$1,IF($L$79=1,$L$1,"1:a Ramavtalsleverantör"))))))," ")</f>
        <v xml:space="preserve"> </v>
      </c>
      <c r="H83" s="173">
        <f>IF($G$79=1,$G$77,IF($H$79=1,$H$77,IF($I$79=1,$I$77,IF($J$79=1,$J$77,IF($K$79=1,$K$77,IF($L$79=1,$L$77,"Ramavtalsleverantör1"))))))</f>
        <v>1E-3</v>
      </c>
      <c r="I83" s="174"/>
      <c r="J83" s="174"/>
      <c r="K83" s="54"/>
      <c r="L83" s="13"/>
      <c r="M83" s="2" t="str">
        <f>IF('Avropsförfrågan med kontrakt'!F42&gt;1,IF(G79=1,G5,IF(H79=1,H5,IF(I79=1,I5,IF(J79=1,J5,IF(L79=1,L5,"1:a Ramavtalsleverantör")))))," ")</f>
        <v xml:space="preserve"> </v>
      </c>
      <c r="N83" s="15" t="s">
        <v>17</v>
      </c>
      <c r="P83" t="str">
        <f>IF('Avropsförfrågan med kontrakt'!F42&gt;300000,"Avropet större än 300 000kr",IF('Avropsförfrågan med kontrakt'!F42&gt;1,IF(G79=E83,G1,IF(H79=E83,H1,IF(I79=E83,I1,IF(J79=E83,J1,IF(K79=E83,K1,IF(L79=E83,L1,"1:a Ramavtalsleverantör"))))))," "))</f>
        <v xml:space="preserve"> </v>
      </c>
      <c r="S83" s="6"/>
      <c r="T83" s="6"/>
      <c r="U83" s="6"/>
      <c r="V83" s="6"/>
      <c r="W83" s="6"/>
      <c r="X83" s="6"/>
      <c r="AE83" s="6"/>
      <c r="AF83" s="6"/>
      <c r="AG83" s="6"/>
      <c r="AH83" s="6"/>
      <c r="AI83" s="6"/>
      <c r="AJ83" s="6"/>
      <c r="AK83" s="4"/>
      <c r="AL83" s="4"/>
      <c r="AM83" s="4"/>
      <c r="AN83" s="4"/>
      <c r="AO83" s="4"/>
      <c r="AP83" s="4"/>
      <c r="AQ83" s="6"/>
      <c r="AR83" s="6"/>
      <c r="AS83" s="6"/>
      <c r="AT83" s="6"/>
      <c r="AU83" s="6"/>
      <c r="AV83" s="6"/>
    </row>
    <row r="84" spans="3:48" x14ac:dyDescent="0.3">
      <c r="G84" s="9" t="str">
        <f>IF('Avropsförfrågan med kontrakt'!$F$42&gt;1,IF($G$79=2,$G$1,IF($H$79=2,$H$1,IF($I$79=2,$I$1,IF($J$79=2,$J$1,IF($K$79=2,$K$1,IF($L$79=2,$L$1,"2:a Ramavtalsleverantör"))))))," ")</f>
        <v xml:space="preserve"> </v>
      </c>
      <c r="H84" s="173">
        <f>IF($G$79=2,$G$77,IF($H$79=2,$H$77,IF($I$79=2,$I$77,IF($J$79=2,$J$77,IF($K$79=2,$K$77,IF($L$79=2,$L$77,"Ramavtalsleverantör2"))))))</f>
        <v>2E-3</v>
      </c>
      <c r="I84" s="174"/>
      <c r="J84" s="174"/>
      <c r="K84" s="54"/>
      <c r="L84" s="13"/>
      <c r="N84" s="15" t="s">
        <v>19</v>
      </c>
      <c r="P84" t="str">
        <f>IF('Avropsförfrågan med kontrakt'!F42&gt;300000,"Gör en förnyad konkurensutsättning",IF('Avropsförfrågan med kontrakt'!F42&gt;1,IF(G79=E83,G2,IF(H79=E83,H2,IF(I79=E83,I2,IF(J79=E83,J2,IF(K79=E83,K2,IF(L79=E83,L2,"1:a Ramavtalsleverantör"))))))," "))</f>
        <v xml:space="preserve"> </v>
      </c>
      <c r="S84" s="6"/>
      <c r="T84" s="6"/>
      <c r="U84" s="6"/>
      <c r="V84" s="6"/>
      <c r="W84" s="6"/>
      <c r="X84" s="6"/>
      <c r="AE84" s="6"/>
      <c r="AF84" s="6"/>
      <c r="AG84" s="6"/>
      <c r="AH84" s="6"/>
      <c r="AI84" s="6"/>
      <c r="AJ84" s="6"/>
      <c r="AK84" s="4"/>
      <c r="AL84" s="4"/>
      <c r="AM84" s="4"/>
      <c r="AN84" s="4"/>
      <c r="AO84" s="4"/>
      <c r="AP84" s="4"/>
      <c r="AQ84" s="6"/>
      <c r="AR84" s="6"/>
      <c r="AS84" s="6"/>
      <c r="AT84" s="6"/>
      <c r="AU84" s="6"/>
      <c r="AV84" s="6"/>
    </row>
    <row r="85" spans="3:48" x14ac:dyDescent="0.3">
      <c r="G85" s="9" t="str">
        <f>IF('Avropsförfrågan med kontrakt'!$F$42&gt;1,IF($G$79=3,$G$1,IF($H$79=3,$H$1,IF($I$79=3,$I$1,IF($J$79=3,$J$1,IF($K$79=3,$K$1,IF($L$79=3,$L$1,"3:a Ramavtalsleverantör"))))))," ")</f>
        <v xml:space="preserve"> </v>
      </c>
      <c r="H85" s="173">
        <f>IF($G$79=3,$G$77,IF($H$79=3,$H$77,IF($I$79=3,$I$77,IF($J$79=3,$J$77,IF($K$79=3,$K$77,IF($L$79=3,$L$77,"Ramavtalsleverantör3"))))))</f>
        <v>3.0000000000000001E-3</v>
      </c>
      <c r="I85" s="174"/>
      <c r="J85" s="174"/>
      <c r="K85" s="54"/>
      <c r="L85" s="13"/>
      <c r="N85" s="15" t="s">
        <v>10</v>
      </c>
      <c r="P85" t="str">
        <f>IF('Avropsförfrågan med kontrakt'!F42&gt;300000," ",IF('Avropsförfrågan med kontrakt'!F42&gt;1,IF(G79=E83,G3,IF(H79=E83,H3,IF(I79=E83,I3,IF(J79=E83,J3,IF(K79=E83,K3,IF(L79=E83,L3,"1:a Ramavtalsleverantör"))))))," "))</f>
        <v xml:space="preserve"> </v>
      </c>
      <c r="S85" s="6"/>
      <c r="T85" s="6"/>
      <c r="U85" s="6"/>
      <c r="V85" s="6"/>
      <c r="W85" s="6"/>
      <c r="X85" s="6"/>
      <c r="AE85" s="6"/>
      <c r="AF85" s="6"/>
      <c r="AG85" s="6"/>
      <c r="AH85" s="6"/>
      <c r="AI85" s="6"/>
      <c r="AJ85" s="6"/>
      <c r="AK85" s="4"/>
      <c r="AL85" s="4"/>
      <c r="AM85" s="4"/>
      <c r="AN85" s="4"/>
      <c r="AO85" s="4"/>
      <c r="AP85" s="4"/>
      <c r="AQ85" s="6"/>
      <c r="AR85" s="6"/>
      <c r="AS85" s="6"/>
      <c r="AT85" s="6"/>
      <c r="AU85" s="6"/>
      <c r="AV85" s="6"/>
    </row>
    <row r="86" spans="3:48" x14ac:dyDescent="0.3">
      <c r="G86" s="9" t="str">
        <f>IF('Avropsförfrågan med kontrakt'!$F$42&gt;1,IF($G$79=4,$G$1,IF($H$79=4,$H$1,IF($I$79=4,$I$1,IF($J$79=4,$J$1,IF($K$79=4,$K$1,IF($L$79=4,$L$1,"4:a Ramavtalsleverantör"))))))," ")</f>
        <v xml:space="preserve"> </v>
      </c>
      <c r="H86" s="173">
        <f>IF($G$79=4,$G$77,IF($H$79=4,$H$77,IF($I$79=4,$I$77,IF($J$79=4,$J$77,IF($K$79=4,$K$77,IF($L$79=4,$L$77,"Ramavtalsleverantör4"))))))</f>
        <v>4.0000000000000001E-3</v>
      </c>
      <c r="I86" s="174"/>
      <c r="J86" s="174"/>
      <c r="K86" s="54"/>
      <c r="L86" s="13"/>
      <c r="N86" s="15" t="s">
        <v>11</v>
      </c>
      <c r="P86" t="str">
        <f>IF('Avropsförfrågan med kontrakt'!F42&gt;300000," ",IF('Avropsförfrågan med kontrakt'!F42&gt;1,IF(G79=E83,G4,IF(H79=E83,H4,IF(I79=E83,I4,IF(J79=E83,J4,IF(K79=E83,K4,IF(L79=E83,L4,"1:a Ramavtalsleverantör"))))))," "))</f>
        <v xml:space="preserve"> </v>
      </c>
    </row>
    <row r="87" spans="3:48" x14ac:dyDescent="0.3">
      <c r="G87" s="9" t="str">
        <f>IF('Avropsförfrågan med kontrakt'!$F$42&gt;1,IF($G$79=5,$G$1,IF($H$79=5,$H$1,IF($I$79=5,$I$1,IF($J$79=5,$J$1,IF($K$79=5,$K$1,IF($L$79=5,$L$1,"5:a Ramavtalsleverantör"))))))," ")</f>
        <v xml:space="preserve"> </v>
      </c>
      <c r="H87" s="173">
        <f>IF($G$79=5,$G$77,IF($H$79=5,$H$77,IF($I$79=5,$I$77,IF($J$79=5,$J$77,IF($K$79=5,$K$77,IF($L$79=5,$L$77,"Ramavtalsleverantör5"))))))</f>
        <v>5.0000000000000001E-3</v>
      </c>
      <c r="I87" s="174"/>
      <c r="J87" s="174"/>
      <c r="K87" s="54"/>
      <c r="L87" s="3"/>
      <c r="N87" s="15" t="s">
        <v>12</v>
      </c>
      <c r="P87" t="str">
        <f>IF('Avropsförfrågan med kontrakt'!F42&gt;300000," ",IF('Avropsförfrågan med kontrakt'!F42&gt;1,IF(G79=E83,G5,IF(H79=E83,H5,IF(I79=E83,I5,IF(J79=E83,J5,IF(K79=E83,K5,IF(L79=E83,L5,"1:a Ramavtalsleverantör"))))))," "))</f>
        <v xml:space="preserve"> </v>
      </c>
    </row>
    <row r="88" spans="3:48" x14ac:dyDescent="0.3">
      <c r="G88" s="9" t="str">
        <f>IF('Avropsförfrågan med kontrakt'!$F$42&gt;1,IF($G$79=6,$G$1,IF($H$79=6,$H$1,IF($I$79=6,$I$1,IF($J$79=6,$J$1,IF($K$79=6,$K$1,IF($L$79=6,$L$1,"6:a Ramavtalsleverantör"))))))," ")</f>
        <v xml:space="preserve"> </v>
      </c>
      <c r="H88" s="173">
        <f>IF($G$79=6,$G$77,IF($H$79=6,$H$77,IF($I$79=6,$I$77,IF($J$79=6,$J$77,IF($K$79=6,$K$77,IF($L$79=6,$L$77,"Ramavtalsleverantör6"))))))</f>
        <v>6.0000000000000001E-3</v>
      </c>
      <c r="I88" s="174"/>
      <c r="J88" s="174"/>
      <c r="K88" s="3"/>
      <c r="L88" s="3"/>
      <c r="N88" s="2" t="s">
        <v>33</v>
      </c>
      <c r="P88" t="str">
        <f>IF(IF('Avropsförfrågan med kontrakt'!F42&gt;-1,IF(G79=E83,G75,IF(H79=E83,H75,IF(I79=E83,I75,IF(J79=E83,J75,IF(K79=E83,K75,IF(L79=E83,L75,"Ramavtalsleverantör"))))))," ")," ","Kan ej Leverera")</f>
        <v xml:space="preserve"> </v>
      </c>
    </row>
    <row r="89" spans="3:48" x14ac:dyDescent="0.3">
      <c r="G89" s="3"/>
      <c r="H89" s="3"/>
      <c r="I89" s="3"/>
      <c r="J89" s="3"/>
      <c r="K89" s="3"/>
      <c r="L89" s="3"/>
    </row>
    <row r="90" spans="3:48" x14ac:dyDescent="0.3">
      <c r="G90" s="3"/>
      <c r="H90" s="3"/>
      <c r="I90" s="3"/>
      <c r="J90" s="3"/>
      <c r="K90" s="3"/>
      <c r="L90" s="3"/>
    </row>
    <row r="91" spans="3:48" ht="45" customHeight="1" x14ac:dyDescent="0.3">
      <c r="C91" s="168" t="s">
        <v>82</v>
      </c>
      <c r="D91" s="146"/>
      <c r="E91" s="146"/>
      <c r="F91" s="55"/>
      <c r="G91" s="55"/>
      <c r="H91" s="55"/>
      <c r="I91" s="55"/>
      <c r="J91" s="55"/>
      <c r="K91" s="53"/>
    </row>
    <row r="92" spans="3:48" ht="32.25" customHeight="1" x14ac:dyDescent="0.3">
      <c r="D92" s="168"/>
      <c r="E92" s="146"/>
      <c r="F92" s="146"/>
      <c r="G92" s="146"/>
      <c r="H92" s="146"/>
      <c r="I92" s="146"/>
      <c r="J92" s="146"/>
      <c r="K92" s="53"/>
      <c r="L92" s="3"/>
    </row>
    <row r="93" spans="3:48" x14ac:dyDescent="0.3">
      <c r="G93" s="3"/>
      <c r="H93" s="3"/>
      <c r="I93" s="3"/>
      <c r="J93" s="3"/>
      <c r="K93" s="3"/>
      <c r="L93" s="3"/>
    </row>
  </sheetData>
  <sheetProtection algorithmName="SHA-512" hashValue="er7WuMdVahyzPzne4G2BfencBwO28UOAPP038+iW8zQ1Dq5Ij/7CgflHHA0KN+xqwKpeoyxqa8COoEczlZAF8A==" saltValue="+XE+lsVUB9SjON9HJeBoXg==" spinCount="100000" sheet="1" objects="1" scenarios="1"/>
  <sortState xmlns:xlrd2="http://schemas.microsoft.com/office/spreadsheetml/2017/richdata2" ref="D23:L54">
    <sortCondition ref="D23:D54"/>
  </sortState>
  <mergeCells count="8">
    <mergeCell ref="D92:J92"/>
    <mergeCell ref="H83:J83"/>
    <mergeCell ref="H84:J84"/>
    <mergeCell ref="H85:J85"/>
    <mergeCell ref="H86:J86"/>
    <mergeCell ref="H87:J87"/>
    <mergeCell ref="C91:E91"/>
    <mergeCell ref="H88:J88"/>
  </mergeCells>
  <phoneticPr fontId="18" type="noConversion"/>
  <conditionalFormatting sqref="G60:AJ62 G23:G54 J23:K54">
    <cfRule type="containsText" dxfId="145" priority="287" operator="containsText" text="Nej">
      <formula>NOT(ISERROR(SEARCH("Nej",G23)))</formula>
    </cfRule>
    <cfRule type="containsText" dxfId="144" priority="288" operator="containsText" text="Ja">
      <formula>NOT(ISERROR(SEARCH("Ja",G23)))</formula>
    </cfRule>
  </conditionalFormatting>
  <conditionalFormatting sqref="AK60:AP62">
    <cfRule type="containsText" dxfId="143" priority="281" operator="containsText" text="Nej">
      <formula>NOT(ISERROR(SEARCH("Nej",AK60)))</formula>
    </cfRule>
    <cfRule type="containsText" dxfId="142" priority="282" operator="containsText" text="Ja">
      <formula>NOT(ISERROR(SEARCH("Ja",AK60)))</formula>
    </cfRule>
  </conditionalFormatting>
  <conditionalFormatting sqref="AQ60:AV62">
    <cfRule type="containsText" dxfId="141" priority="279" operator="containsText" text="Nej">
      <formula>NOT(ISERROR(SEARCH("Nej",AQ60)))</formula>
    </cfRule>
    <cfRule type="containsText" dxfId="140" priority="280" operator="containsText" text="Ja">
      <formula>NOT(ISERROR(SEARCH("Ja",AQ60)))</formula>
    </cfRule>
  </conditionalFormatting>
  <conditionalFormatting sqref="AM22">
    <cfRule type="containsText" dxfId="139" priority="173" operator="containsText" text="Nej">
      <formula>NOT(ISERROR(SEARCH("Nej",AM22)))</formula>
    </cfRule>
    <cfRule type="containsText" dxfId="138" priority="174" operator="containsText" text="Ja">
      <formula>NOT(ISERROR(SEARCH("Ja",AM22)))</formula>
    </cfRule>
  </conditionalFormatting>
  <conditionalFormatting sqref="AS23:AS54">
    <cfRule type="containsText" dxfId="137" priority="171" operator="containsText" text="Nej">
      <formula>NOT(ISERROR(SEARCH("Nej",AS23)))</formula>
    </cfRule>
    <cfRule type="containsText" dxfId="136" priority="172" operator="containsText" text="Ja">
      <formula>NOT(ISERROR(SEARCH("Ja",AS23)))</formula>
    </cfRule>
  </conditionalFormatting>
  <conditionalFormatting sqref="G22 J22:K22">
    <cfRule type="containsText" dxfId="135" priority="273" operator="containsText" text="Nej">
      <formula>NOT(ISERROR(SEARCH("Nej",G22)))</formula>
    </cfRule>
    <cfRule type="containsText" dxfId="134" priority="274" operator="containsText" text="Ja">
      <formula>NOT(ISERROR(SEARCH("Ja",G22)))</formula>
    </cfRule>
  </conditionalFormatting>
  <conditionalFormatting sqref="AH23:AI54">
    <cfRule type="containsText" dxfId="133" priority="263" operator="containsText" text="Nej">
      <formula>NOT(ISERROR(SEARCH("Nej",AH23)))</formula>
    </cfRule>
    <cfRule type="containsText" dxfId="132" priority="264" operator="containsText" text="Ja">
      <formula>NOT(ISERROR(SEARCH("Ja",AH23)))</formula>
    </cfRule>
  </conditionalFormatting>
  <conditionalFormatting sqref="AH22:AI22">
    <cfRule type="containsText" dxfId="131" priority="261" operator="containsText" text="Nej">
      <formula>NOT(ISERROR(SEARCH("Nej",AH22)))</formula>
    </cfRule>
    <cfRule type="containsText" dxfId="130" priority="262" operator="containsText" text="Ja">
      <formula>NOT(ISERROR(SEARCH("Ja",AH22)))</formula>
    </cfRule>
  </conditionalFormatting>
  <conditionalFormatting sqref="AN23:AN54">
    <cfRule type="containsText" dxfId="129" priority="259" operator="containsText" text="Nej">
      <formula>NOT(ISERROR(SEARCH("Nej",AN23)))</formula>
    </cfRule>
    <cfRule type="containsText" dxfId="128" priority="260" operator="containsText" text="Ja">
      <formula>NOT(ISERROR(SEARCH("Ja",AN23)))</formula>
    </cfRule>
  </conditionalFormatting>
  <conditionalFormatting sqref="AN22">
    <cfRule type="containsText" dxfId="127" priority="257" operator="containsText" text="Nej">
      <formula>NOT(ISERROR(SEARCH("Nej",AN22)))</formula>
    </cfRule>
    <cfRule type="containsText" dxfId="126" priority="258" operator="containsText" text="Ja">
      <formula>NOT(ISERROR(SEARCH("Ja",AN22)))</formula>
    </cfRule>
  </conditionalFormatting>
  <conditionalFormatting sqref="AT23:AU54">
    <cfRule type="containsText" dxfId="125" priority="255" operator="containsText" text="Nej">
      <formula>NOT(ISERROR(SEARCH("Nej",AT23)))</formula>
    </cfRule>
    <cfRule type="containsText" dxfId="124" priority="256" operator="containsText" text="Ja">
      <formula>NOT(ISERROR(SEARCH("Ja",AT23)))</formula>
    </cfRule>
  </conditionalFormatting>
  <conditionalFormatting sqref="AT22:AU22">
    <cfRule type="containsText" dxfId="123" priority="253" operator="containsText" text="Nej">
      <formula>NOT(ISERROR(SEARCH("Nej",AT22)))</formula>
    </cfRule>
    <cfRule type="containsText" dxfId="122" priority="254" operator="containsText" text="Ja">
      <formula>NOT(ISERROR(SEARCH("Ja",AT22)))</formula>
    </cfRule>
  </conditionalFormatting>
  <conditionalFormatting sqref="AJ22:AJ54">
    <cfRule type="containsText" dxfId="121" priority="245" operator="containsText" text="Nej">
      <formula>NOT(ISERROR(SEARCH("Nej",AJ22)))</formula>
    </cfRule>
    <cfRule type="containsText" dxfId="120" priority="246" operator="containsText" text="Ja">
      <formula>NOT(ISERROR(SEARCH("Ja",AJ22)))</formula>
    </cfRule>
  </conditionalFormatting>
  <conditionalFormatting sqref="AO22:AP54">
    <cfRule type="containsText" dxfId="119" priority="243" operator="containsText" text="Nej">
      <formula>NOT(ISERROR(SEARCH("Nej",AO22)))</formula>
    </cfRule>
    <cfRule type="containsText" dxfId="118" priority="244" operator="containsText" text="Ja">
      <formula>NOT(ISERROR(SEARCH("Ja",AO22)))</formula>
    </cfRule>
  </conditionalFormatting>
  <conditionalFormatting sqref="AV22:AV54">
    <cfRule type="containsText" dxfId="117" priority="241" operator="containsText" text="Nej">
      <formula>NOT(ISERROR(SEARCH("Nej",AV22)))</formula>
    </cfRule>
    <cfRule type="containsText" dxfId="116" priority="242" operator="containsText" text="Ja">
      <formula>NOT(ISERROR(SEARCH("Ja",AV22)))</formula>
    </cfRule>
  </conditionalFormatting>
  <conditionalFormatting sqref="AE23:AE54">
    <cfRule type="containsText" dxfId="115" priority="227" operator="containsText" text="Nej">
      <formula>NOT(ISERROR(SEARCH("Nej",AE23)))</formula>
    </cfRule>
    <cfRule type="containsText" dxfId="114" priority="228" operator="containsText" text="Ja">
      <formula>NOT(ISERROR(SEARCH("Ja",AE23)))</formula>
    </cfRule>
  </conditionalFormatting>
  <conditionalFormatting sqref="AE22">
    <cfRule type="containsText" dxfId="113" priority="225" operator="containsText" text="Nej">
      <formula>NOT(ISERROR(SEARCH("Nej",AE22)))</formula>
    </cfRule>
    <cfRule type="containsText" dxfId="112" priority="226" operator="containsText" text="Ja">
      <formula>NOT(ISERROR(SEARCH("Ja",AE22)))</formula>
    </cfRule>
  </conditionalFormatting>
  <conditionalFormatting sqref="AK23:AK54">
    <cfRule type="containsText" dxfId="111" priority="223" operator="containsText" text="Nej">
      <formula>NOT(ISERROR(SEARCH("Nej",AK23)))</formula>
    </cfRule>
    <cfRule type="containsText" dxfId="110" priority="224" operator="containsText" text="Ja">
      <formula>NOT(ISERROR(SEARCH("Ja",AK23)))</formula>
    </cfRule>
  </conditionalFormatting>
  <conditionalFormatting sqref="AK22">
    <cfRule type="containsText" dxfId="109" priority="221" operator="containsText" text="Nej">
      <formula>NOT(ISERROR(SEARCH("Nej",AK22)))</formula>
    </cfRule>
    <cfRule type="containsText" dxfId="108" priority="222" operator="containsText" text="Ja">
      <formula>NOT(ISERROR(SEARCH("Ja",AK22)))</formula>
    </cfRule>
  </conditionalFormatting>
  <conditionalFormatting sqref="AQ23:AQ54">
    <cfRule type="containsText" dxfId="107" priority="219" operator="containsText" text="Nej">
      <formula>NOT(ISERROR(SEARCH("Nej",AQ23)))</formula>
    </cfRule>
    <cfRule type="containsText" dxfId="106" priority="220" operator="containsText" text="Ja">
      <formula>NOT(ISERROR(SEARCH("Ja",AQ23)))</formula>
    </cfRule>
  </conditionalFormatting>
  <conditionalFormatting sqref="AQ22">
    <cfRule type="containsText" dxfId="105" priority="217" operator="containsText" text="Nej">
      <formula>NOT(ISERROR(SEARCH("Nej",AQ22)))</formula>
    </cfRule>
    <cfRule type="containsText" dxfId="104" priority="218" operator="containsText" text="Ja">
      <formula>NOT(ISERROR(SEARCH("Ja",AQ22)))</formula>
    </cfRule>
  </conditionalFormatting>
  <conditionalFormatting sqref="AF23:AF54">
    <cfRule type="containsText" dxfId="103" priority="203" operator="containsText" text="Nej">
      <formula>NOT(ISERROR(SEARCH("Nej",AF23)))</formula>
    </cfRule>
    <cfRule type="containsText" dxfId="102" priority="204" operator="containsText" text="Ja">
      <formula>NOT(ISERROR(SEARCH("Ja",AF23)))</formula>
    </cfRule>
  </conditionalFormatting>
  <conditionalFormatting sqref="AF22">
    <cfRule type="containsText" dxfId="101" priority="201" operator="containsText" text="Nej">
      <formula>NOT(ISERROR(SEARCH("Nej",AF22)))</formula>
    </cfRule>
    <cfRule type="containsText" dxfId="100" priority="202" operator="containsText" text="Ja">
      <formula>NOT(ISERROR(SEARCH("Ja",AF22)))</formula>
    </cfRule>
  </conditionalFormatting>
  <conditionalFormatting sqref="AL23:AL54">
    <cfRule type="containsText" dxfId="99" priority="199" operator="containsText" text="Nej">
      <formula>NOT(ISERROR(SEARCH("Nej",AL23)))</formula>
    </cfRule>
    <cfRule type="containsText" dxfId="98" priority="200" operator="containsText" text="Ja">
      <formula>NOT(ISERROR(SEARCH("Ja",AL23)))</formula>
    </cfRule>
  </conditionalFormatting>
  <conditionalFormatting sqref="AL22">
    <cfRule type="containsText" dxfId="97" priority="197" operator="containsText" text="Nej">
      <formula>NOT(ISERROR(SEARCH("Nej",AL22)))</formula>
    </cfRule>
    <cfRule type="containsText" dxfId="96" priority="198" operator="containsText" text="Ja">
      <formula>NOT(ISERROR(SEARCH("Ja",AL22)))</formula>
    </cfRule>
  </conditionalFormatting>
  <conditionalFormatting sqref="AR23:AR54">
    <cfRule type="containsText" dxfId="95" priority="195" operator="containsText" text="Nej">
      <formula>NOT(ISERROR(SEARCH("Nej",AR23)))</formula>
    </cfRule>
    <cfRule type="containsText" dxfId="94" priority="196" operator="containsText" text="Ja">
      <formula>NOT(ISERROR(SEARCH("Ja",AR23)))</formula>
    </cfRule>
  </conditionalFormatting>
  <conditionalFormatting sqref="AR22">
    <cfRule type="containsText" dxfId="93" priority="193" operator="containsText" text="Nej">
      <formula>NOT(ISERROR(SEARCH("Nej",AR22)))</formula>
    </cfRule>
    <cfRule type="containsText" dxfId="92" priority="194" operator="containsText" text="Ja">
      <formula>NOT(ISERROR(SEARCH("Ja",AR22)))</formula>
    </cfRule>
  </conditionalFormatting>
  <conditionalFormatting sqref="AG23:AG54">
    <cfRule type="containsText" dxfId="91" priority="179" operator="containsText" text="Nej">
      <formula>NOT(ISERROR(SEARCH("Nej",AG23)))</formula>
    </cfRule>
    <cfRule type="containsText" dxfId="90" priority="180" operator="containsText" text="Ja">
      <formula>NOT(ISERROR(SEARCH("Ja",AG23)))</formula>
    </cfRule>
  </conditionalFormatting>
  <conditionalFormatting sqref="AG22">
    <cfRule type="containsText" dxfId="89" priority="177" operator="containsText" text="Nej">
      <formula>NOT(ISERROR(SEARCH("Nej",AG22)))</formula>
    </cfRule>
    <cfRule type="containsText" dxfId="88" priority="178" operator="containsText" text="Ja">
      <formula>NOT(ISERROR(SEARCH("Ja",AG22)))</formula>
    </cfRule>
  </conditionalFormatting>
  <conditionalFormatting sqref="AM23:AM54">
    <cfRule type="containsText" dxfId="87" priority="175" operator="containsText" text="Nej">
      <formula>NOT(ISERROR(SEARCH("Nej",AM23)))</formula>
    </cfRule>
    <cfRule type="containsText" dxfId="86" priority="176" operator="containsText" text="Ja">
      <formula>NOT(ISERROR(SEARCH("Ja",AM23)))</formula>
    </cfRule>
  </conditionalFormatting>
  <conditionalFormatting sqref="AS22">
    <cfRule type="containsText" dxfId="85" priority="169" operator="containsText" text="Nej">
      <formula>NOT(ISERROR(SEARCH("Nej",AS22)))</formula>
    </cfRule>
    <cfRule type="containsText" dxfId="84" priority="170" operator="containsText" text="Ja">
      <formula>NOT(ISERROR(SEARCH("Ja",AS22)))</formula>
    </cfRule>
  </conditionalFormatting>
  <conditionalFormatting sqref="H23:H54">
    <cfRule type="containsText" dxfId="83" priority="131" operator="containsText" text="Nej">
      <formula>NOT(ISERROR(SEARCH("Nej",H23)))</formula>
    </cfRule>
    <cfRule type="containsText" dxfId="82" priority="132" operator="containsText" text="Ja">
      <formula>NOT(ISERROR(SEARCH("Ja",H23)))</formula>
    </cfRule>
  </conditionalFormatting>
  <conditionalFormatting sqref="H22">
    <cfRule type="containsText" dxfId="81" priority="129" operator="containsText" text="Nej">
      <formula>NOT(ISERROR(SEARCH("Nej",H22)))</formula>
    </cfRule>
    <cfRule type="containsText" dxfId="80" priority="130" operator="containsText" text="Ja">
      <formula>NOT(ISERROR(SEARCH("Ja",H22)))</formula>
    </cfRule>
  </conditionalFormatting>
  <conditionalFormatting sqref="L23:L54">
    <cfRule type="containsText" dxfId="79" priority="127" operator="containsText" text="Nej">
      <formula>NOT(ISERROR(SEARCH("Nej",L23)))</formula>
    </cfRule>
    <cfRule type="containsText" dxfId="78" priority="128" operator="containsText" text="Ja">
      <formula>NOT(ISERROR(SEARCH("Ja",L23)))</formula>
    </cfRule>
  </conditionalFormatting>
  <conditionalFormatting sqref="L22">
    <cfRule type="containsText" dxfId="77" priority="125" operator="containsText" text="Nej">
      <formula>NOT(ISERROR(SEARCH("Nej",L22)))</formula>
    </cfRule>
    <cfRule type="containsText" dxfId="76" priority="126" operator="containsText" text="Ja">
      <formula>NOT(ISERROR(SEARCH("Ja",L22)))</formula>
    </cfRule>
  </conditionalFormatting>
  <conditionalFormatting sqref="I23:I54">
    <cfRule type="containsText" dxfId="75" priority="123" operator="containsText" text="Nej">
      <formula>NOT(ISERROR(SEARCH("Nej",I23)))</formula>
    </cfRule>
    <cfRule type="containsText" dxfId="74" priority="124" operator="containsText" text="Ja">
      <formula>NOT(ISERROR(SEARCH("Ja",I23)))</formula>
    </cfRule>
  </conditionalFormatting>
  <conditionalFormatting sqref="I22">
    <cfRule type="containsText" dxfId="73" priority="121" operator="containsText" text="Nej">
      <formula>NOT(ISERROR(SEARCH("Nej",I22)))</formula>
    </cfRule>
    <cfRule type="containsText" dxfId="72" priority="122" operator="containsText" text="Ja">
      <formula>NOT(ISERROR(SEARCH("Ja",I22)))</formula>
    </cfRule>
  </conditionalFormatting>
  <conditionalFormatting sqref="M23:M54">
    <cfRule type="containsText" dxfId="71" priority="71" operator="containsText" text="Nej">
      <formula>NOT(ISERROR(SEARCH("Nej",M23)))</formula>
    </cfRule>
    <cfRule type="containsText" dxfId="70" priority="72" operator="containsText" text="Ja">
      <formula>NOT(ISERROR(SEARCH("Ja",M23)))</formula>
    </cfRule>
  </conditionalFormatting>
  <conditionalFormatting sqref="M22">
    <cfRule type="containsText" dxfId="69" priority="69" operator="containsText" text="Nej">
      <formula>NOT(ISERROR(SEARCH("Nej",M22)))</formula>
    </cfRule>
    <cfRule type="containsText" dxfId="68" priority="70" operator="containsText" text="Ja">
      <formula>NOT(ISERROR(SEARCH("Ja",M22)))</formula>
    </cfRule>
  </conditionalFormatting>
  <conditionalFormatting sqref="N23:N54">
    <cfRule type="containsText" dxfId="67" priority="67" operator="containsText" text="Nej">
      <formula>NOT(ISERROR(SEARCH("Nej",N23)))</formula>
    </cfRule>
    <cfRule type="containsText" dxfId="66" priority="68" operator="containsText" text="Ja">
      <formula>NOT(ISERROR(SEARCH("Ja",N23)))</formula>
    </cfRule>
  </conditionalFormatting>
  <conditionalFormatting sqref="N22">
    <cfRule type="containsText" dxfId="65" priority="65" operator="containsText" text="Nej">
      <formula>NOT(ISERROR(SEARCH("Nej",N22)))</formula>
    </cfRule>
    <cfRule type="containsText" dxfId="64" priority="66" operator="containsText" text="Ja">
      <formula>NOT(ISERROR(SEARCH("Ja",N22)))</formula>
    </cfRule>
  </conditionalFormatting>
  <conditionalFormatting sqref="R23:R54">
    <cfRule type="containsText" dxfId="63" priority="63" operator="containsText" text="Nej">
      <formula>NOT(ISERROR(SEARCH("Nej",R23)))</formula>
    </cfRule>
    <cfRule type="containsText" dxfId="62" priority="64" operator="containsText" text="Ja">
      <formula>NOT(ISERROR(SEARCH("Ja",R23)))</formula>
    </cfRule>
  </conditionalFormatting>
  <conditionalFormatting sqref="R22">
    <cfRule type="containsText" dxfId="61" priority="61" operator="containsText" text="Nej">
      <formula>NOT(ISERROR(SEARCH("Nej",R22)))</formula>
    </cfRule>
    <cfRule type="containsText" dxfId="60" priority="62" operator="containsText" text="Ja">
      <formula>NOT(ISERROR(SEARCH("Ja",R22)))</formula>
    </cfRule>
  </conditionalFormatting>
  <conditionalFormatting sqref="O23:O54">
    <cfRule type="containsText" dxfId="59" priority="59" operator="containsText" text="Nej">
      <formula>NOT(ISERROR(SEARCH("Nej",O23)))</formula>
    </cfRule>
    <cfRule type="containsText" dxfId="58" priority="60" operator="containsText" text="Ja">
      <formula>NOT(ISERROR(SEARCH("Ja",O23)))</formula>
    </cfRule>
  </conditionalFormatting>
  <conditionalFormatting sqref="O22">
    <cfRule type="containsText" dxfId="57" priority="57" operator="containsText" text="Nej">
      <formula>NOT(ISERROR(SEARCH("Nej",O22)))</formula>
    </cfRule>
    <cfRule type="containsText" dxfId="56" priority="58" operator="containsText" text="Ja">
      <formula>NOT(ISERROR(SEARCH("Ja",O22)))</formula>
    </cfRule>
  </conditionalFormatting>
  <conditionalFormatting sqref="S23:S54">
    <cfRule type="containsText" dxfId="55" priority="55" operator="containsText" text="Nej">
      <formula>NOT(ISERROR(SEARCH("Nej",S23)))</formula>
    </cfRule>
    <cfRule type="containsText" dxfId="54" priority="56" operator="containsText" text="Ja">
      <formula>NOT(ISERROR(SEARCH("Ja",S23)))</formula>
    </cfRule>
  </conditionalFormatting>
  <conditionalFormatting sqref="S22">
    <cfRule type="containsText" dxfId="53" priority="53" operator="containsText" text="Nej">
      <formula>NOT(ISERROR(SEARCH("Nej",S22)))</formula>
    </cfRule>
    <cfRule type="containsText" dxfId="52" priority="54" operator="containsText" text="Ja">
      <formula>NOT(ISERROR(SEARCH("Ja",S22)))</formula>
    </cfRule>
  </conditionalFormatting>
  <conditionalFormatting sqref="T23:T54">
    <cfRule type="containsText" dxfId="51" priority="51" operator="containsText" text="Nej">
      <formula>NOT(ISERROR(SEARCH("Nej",T23)))</formula>
    </cfRule>
    <cfRule type="containsText" dxfId="50" priority="52" operator="containsText" text="Ja">
      <formula>NOT(ISERROR(SEARCH("Ja",T23)))</formula>
    </cfRule>
  </conditionalFormatting>
  <conditionalFormatting sqref="T22">
    <cfRule type="containsText" dxfId="49" priority="49" operator="containsText" text="Nej">
      <formula>NOT(ISERROR(SEARCH("Nej",T22)))</formula>
    </cfRule>
    <cfRule type="containsText" dxfId="48" priority="50" operator="containsText" text="Ja">
      <formula>NOT(ISERROR(SEARCH("Ja",T22)))</formula>
    </cfRule>
  </conditionalFormatting>
  <conditionalFormatting sqref="X23:X54">
    <cfRule type="containsText" dxfId="47" priority="47" operator="containsText" text="Nej">
      <formula>NOT(ISERROR(SEARCH("Nej",X23)))</formula>
    </cfRule>
    <cfRule type="containsText" dxfId="46" priority="48" operator="containsText" text="Ja">
      <formula>NOT(ISERROR(SEARCH("Ja",X23)))</formula>
    </cfRule>
  </conditionalFormatting>
  <conditionalFormatting sqref="X22">
    <cfRule type="containsText" dxfId="45" priority="45" operator="containsText" text="Nej">
      <formula>NOT(ISERROR(SEARCH("Nej",X22)))</formula>
    </cfRule>
    <cfRule type="containsText" dxfId="44" priority="46" operator="containsText" text="Ja">
      <formula>NOT(ISERROR(SEARCH("Ja",X22)))</formula>
    </cfRule>
  </conditionalFormatting>
  <conditionalFormatting sqref="U23:U54">
    <cfRule type="containsText" dxfId="43" priority="43" operator="containsText" text="Nej">
      <formula>NOT(ISERROR(SEARCH("Nej",U23)))</formula>
    </cfRule>
    <cfRule type="containsText" dxfId="42" priority="44" operator="containsText" text="Ja">
      <formula>NOT(ISERROR(SEARCH("Ja",U23)))</formula>
    </cfRule>
  </conditionalFormatting>
  <conditionalFormatting sqref="U22">
    <cfRule type="containsText" dxfId="41" priority="41" operator="containsText" text="Nej">
      <formula>NOT(ISERROR(SEARCH("Nej",U22)))</formula>
    </cfRule>
    <cfRule type="containsText" dxfId="40" priority="42" operator="containsText" text="Ja">
      <formula>NOT(ISERROR(SEARCH("Ja",U22)))</formula>
    </cfRule>
  </conditionalFormatting>
  <conditionalFormatting sqref="Y23:Y54">
    <cfRule type="containsText" dxfId="39" priority="39" operator="containsText" text="Nej">
      <formula>NOT(ISERROR(SEARCH("Nej",Y23)))</formula>
    </cfRule>
    <cfRule type="containsText" dxfId="38" priority="40" operator="containsText" text="Ja">
      <formula>NOT(ISERROR(SEARCH("Ja",Y23)))</formula>
    </cfRule>
  </conditionalFormatting>
  <conditionalFormatting sqref="Y22">
    <cfRule type="containsText" dxfId="37" priority="37" operator="containsText" text="Nej">
      <formula>NOT(ISERROR(SEARCH("Nej",Y22)))</formula>
    </cfRule>
    <cfRule type="containsText" dxfId="36" priority="38" operator="containsText" text="Ja">
      <formula>NOT(ISERROR(SEARCH("Ja",Y22)))</formula>
    </cfRule>
  </conditionalFormatting>
  <conditionalFormatting sqref="Z23:Z54">
    <cfRule type="containsText" dxfId="35" priority="35" operator="containsText" text="Nej">
      <formula>NOT(ISERROR(SEARCH("Nej",Z23)))</formula>
    </cfRule>
    <cfRule type="containsText" dxfId="34" priority="36" operator="containsText" text="Ja">
      <formula>NOT(ISERROR(SEARCH("Ja",Z23)))</formula>
    </cfRule>
  </conditionalFormatting>
  <conditionalFormatting sqref="Z22">
    <cfRule type="containsText" dxfId="33" priority="33" operator="containsText" text="Nej">
      <formula>NOT(ISERROR(SEARCH("Nej",Z22)))</formula>
    </cfRule>
    <cfRule type="containsText" dxfId="32" priority="34" operator="containsText" text="Ja">
      <formula>NOT(ISERROR(SEARCH("Ja",Z22)))</formula>
    </cfRule>
  </conditionalFormatting>
  <conditionalFormatting sqref="AD23:AD54">
    <cfRule type="containsText" dxfId="31" priority="31" operator="containsText" text="Nej">
      <formula>NOT(ISERROR(SEARCH("Nej",AD23)))</formula>
    </cfRule>
    <cfRule type="containsText" dxfId="30" priority="32" operator="containsText" text="Ja">
      <formula>NOT(ISERROR(SEARCH("Ja",AD23)))</formula>
    </cfRule>
  </conditionalFormatting>
  <conditionalFormatting sqref="AD22">
    <cfRule type="containsText" dxfId="29" priority="29" operator="containsText" text="Nej">
      <formula>NOT(ISERROR(SEARCH("Nej",AD22)))</formula>
    </cfRule>
    <cfRule type="containsText" dxfId="28" priority="30" operator="containsText" text="Ja">
      <formula>NOT(ISERROR(SEARCH("Ja",AD22)))</formula>
    </cfRule>
  </conditionalFormatting>
  <conditionalFormatting sqref="AA23:AA54">
    <cfRule type="containsText" dxfId="27" priority="27" operator="containsText" text="Nej">
      <formula>NOT(ISERROR(SEARCH("Nej",AA23)))</formula>
    </cfRule>
    <cfRule type="containsText" dxfId="26" priority="28" operator="containsText" text="Ja">
      <formula>NOT(ISERROR(SEARCH("Ja",AA23)))</formula>
    </cfRule>
  </conditionalFormatting>
  <conditionalFormatting sqref="AA22">
    <cfRule type="containsText" dxfId="25" priority="25" operator="containsText" text="Nej">
      <formula>NOT(ISERROR(SEARCH("Nej",AA22)))</formula>
    </cfRule>
    <cfRule type="containsText" dxfId="24" priority="26" operator="containsText" text="Ja">
      <formula>NOT(ISERROR(SEARCH("Ja",AA22)))</formula>
    </cfRule>
  </conditionalFormatting>
  <conditionalFormatting sqref="P23:P54">
    <cfRule type="containsText" dxfId="23" priority="23" operator="containsText" text="Nej">
      <formula>NOT(ISERROR(SEARCH("Nej",P23)))</formula>
    </cfRule>
    <cfRule type="containsText" dxfId="22" priority="24" operator="containsText" text="Ja">
      <formula>NOT(ISERROR(SEARCH("Ja",P23)))</formula>
    </cfRule>
  </conditionalFormatting>
  <conditionalFormatting sqref="P22">
    <cfRule type="containsText" dxfId="21" priority="21" operator="containsText" text="Nej">
      <formula>NOT(ISERROR(SEARCH("Nej",P22)))</formula>
    </cfRule>
    <cfRule type="containsText" dxfId="20" priority="22" operator="containsText" text="Ja">
      <formula>NOT(ISERROR(SEARCH("Ja",P22)))</formula>
    </cfRule>
  </conditionalFormatting>
  <conditionalFormatting sqref="V23:V54">
    <cfRule type="containsText" dxfId="19" priority="19" operator="containsText" text="Nej">
      <formula>NOT(ISERROR(SEARCH("Nej",V23)))</formula>
    </cfRule>
    <cfRule type="containsText" dxfId="18" priority="20" operator="containsText" text="Ja">
      <formula>NOT(ISERROR(SEARCH("Ja",V23)))</formula>
    </cfRule>
  </conditionalFormatting>
  <conditionalFormatting sqref="V22">
    <cfRule type="containsText" dxfId="17" priority="17" operator="containsText" text="Nej">
      <formula>NOT(ISERROR(SEARCH("Nej",V22)))</formula>
    </cfRule>
    <cfRule type="containsText" dxfId="16" priority="18" operator="containsText" text="Ja">
      <formula>NOT(ISERROR(SEARCH("Ja",V22)))</formula>
    </cfRule>
  </conditionalFormatting>
  <conditionalFormatting sqref="AB23:AB54">
    <cfRule type="containsText" dxfId="15" priority="15" operator="containsText" text="Nej">
      <formula>NOT(ISERROR(SEARCH("Nej",AB23)))</formula>
    </cfRule>
    <cfRule type="containsText" dxfId="14" priority="16" operator="containsText" text="Ja">
      <formula>NOT(ISERROR(SEARCH("Ja",AB23)))</formula>
    </cfRule>
  </conditionalFormatting>
  <conditionalFormatting sqref="AB22">
    <cfRule type="containsText" dxfId="13" priority="13" operator="containsText" text="Nej">
      <formula>NOT(ISERROR(SEARCH("Nej",AB22)))</formula>
    </cfRule>
    <cfRule type="containsText" dxfId="12" priority="14" operator="containsText" text="Ja">
      <formula>NOT(ISERROR(SEARCH("Ja",AB22)))</formula>
    </cfRule>
  </conditionalFormatting>
  <conditionalFormatting sqref="Q23:Q54">
    <cfRule type="containsText" dxfId="11" priority="11" operator="containsText" text="Nej">
      <formula>NOT(ISERROR(SEARCH("Nej",Q23)))</formula>
    </cfRule>
    <cfRule type="containsText" dxfId="10" priority="12" operator="containsText" text="Ja">
      <formula>NOT(ISERROR(SEARCH("Ja",Q23)))</formula>
    </cfRule>
  </conditionalFormatting>
  <conditionalFormatting sqref="Q22">
    <cfRule type="containsText" dxfId="9" priority="9" operator="containsText" text="Nej">
      <formula>NOT(ISERROR(SEARCH("Nej",Q22)))</formula>
    </cfRule>
    <cfRule type="containsText" dxfId="8" priority="10" operator="containsText" text="Ja">
      <formula>NOT(ISERROR(SEARCH("Ja",Q22)))</formula>
    </cfRule>
  </conditionalFormatting>
  <conditionalFormatting sqref="W23:W54">
    <cfRule type="containsText" dxfId="7" priority="7" operator="containsText" text="Nej">
      <formula>NOT(ISERROR(SEARCH("Nej",W23)))</formula>
    </cfRule>
    <cfRule type="containsText" dxfId="6" priority="8" operator="containsText" text="Ja">
      <formula>NOT(ISERROR(SEARCH("Ja",W23)))</formula>
    </cfRule>
  </conditionalFormatting>
  <conditionalFormatting sqref="W22">
    <cfRule type="containsText" dxfId="5" priority="5" operator="containsText" text="Nej">
      <formula>NOT(ISERROR(SEARCH("Nej",W22)))</formula>
    </cfRule>
    <cfRule type="containsText" dxfId="4" priority="6" operator="containsText" text="Ja">
      <formula>NOT(ISERROR(SEARCH("Ja",W22)))</formula>
    </cfRule>
  </conditionalFormatting>
  <conditionalFormatting sqref="AC23:AC54">
    <cfRule type="containsText" dxfId="3" priority="3" operator="containsText" text="Nej">
      <formula>NOT(ISERROR(SEARCH("Nej",AC23)))</formula>
    </cfRule>
    <cfRule type="containsText" dxfId="2" priority="4" operator="containsText" text="Ja">
      <formula>NOT(ISERROR(SEARCH("Ja",AC23)))</formula>
    </cfRule>
  </conditionalFormatting>
  <conditionalFormatting sqref="AC22">
    <cfRule type="containsText" dxfId="1" priority="1" operator="containsText" text="Nej">
      <formula>NOT(ISERROR(SEARCH("Nej",AC22)))</formula>
    </cfRule>
    <cfRule type="containsText" dxfId="0" priority="2" operator="containsText" text="Ja">
      <formula>NOT(ISERROR(SEARCH("Ja",AC22)))</formula>
    </cfRule>
  </conditionalFormatting>
  <dataValidations count="1">
    <dataValidation type="list" allowBlank="1" showInputMessage="1" showErrorMessage="1" sqref="G60:AV62 G22:AV54" xr:uid="{00000000-0002-0000-0100-000000000000}">
      <formula1>"Ja,Nej"</formula1>
    </dataValidation>
  </dataValidations>
  <hyperlinks>
    <hyperlink ref="G5" r:id="rId1" xr:uid="{00000000-0004-0000-0100-000000000000}"/>
    <hyperlink ref="H5" r:id="rId2" xr:uid="{00000000-0004-0000-0100-000001000000}"/>
    <hyperlink ref="L5" r:id="rId3" xr:uid="{00000000-0004-0000-0100-000002000000}"/>
    <hyperlink ref="J5" r:id="rId4" xr:uid="{00000000-0004-0000-0100-000003000000}"/>
    <hyperlink ref="K5" r:id="rId5" xr:uid="{6C16F250-C78D-4910-B0A0-496B92E0C031}"/>
    <hyperlink ref="I5" r:id="rId6" xr:uid="{F2DDBFBA-2E2B-46AB-89A8-D6740C3B11D9}"/>
  </hyperlinks>
  <pageMargins left="0.7" right="0.7" top="0.75" bottom="0.75" header="0.3" footer="0.3"/>
  <pageSetup paperSize="9" scale="45" fitToWidth="0"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Avropsförfrågan med kontrakt</vt:lpstr>
      <vt:lpstr>Kontroll utskrifter och kostnad</vt:lpstr>
      <vt:lpstr>Produktinformation</vt:lpstr>
    </vt:vector>
  </TitlesOfParts>
  <Company>Kammarkollegiet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KJDahlgr</dc:creator>
  <cp:lastModifiedBy>Mats Rihed</cp:lastModifiedBy>
  <cp:lastPrinted>2018-06-01T06:25:10Z</cp:lastPrinted>
  <dcterms:created xsi:type="dcterms:W3CDTF">2016-05-12T12:23:08Z</dcterms:created>
  <dcterms:modified xsi:type="dcterms:W3CDTF">2023-10-06T09:12:12Z</dcterms:modified>
</cp:coreProperties>
</file>