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24226"/>
  <mc:AlternateContent xmlns:mc="http://schemas.openxmlformats.org/markup-compatibility/2006">
    <mc:Choice Requires="x15">
      <x15ac:absPath xmlns:x15ac="http://schemas.microsoft.com/office/spreadsheetml/2010/11/ac" url="U:\Tjänstefordon 2022\3 Förvaltning\10 Stöddokument\"/>
    </mc:Choice>
  </mc:AlternateContent>
  <xr:revisionPtr revIDLastSave="0" documentId="13_ncr:1_{33432FAE-5C40-4FCF-BBBF-C3F701B54904}" xr6:coauthVersionLast="47" xr6:coauthVersionMax="47" xr10:uidLastSave="{00000000-0000-0000-0000-000000000000}"/>
  <workbookProtection workbookAlgorithmName="SHA-512" workbookHashValue="sSbNcccc/JbdDUSNvVZxsgaypvyUuMyv42TZfGF1uMxPCX05NX/IebMXzcsNnuxYqz+6aP2Fg428nOXFPCYSvw==" workbookSaltValue="wmAmvBWK28HHYEWYY4ZPIw==" workbookSpinCount="100000" lockStructure="1"/>
  <bookViews>
    <workbookView xWindow="-110" yWindow="-110" windowWidth="19420" windowHeight="11500" tabRatio="768" activeTab="2" xr2:uid="{00000000-000D-0000-FFFF-FFFF00000000}"/>
  </bookViews>
  <sheets>
    <sheet name="1 Försättssida" sheetId="8" r:id="rId1"/>
    <sheet name="2 Specifikation" sheetId="41" r:id="rId2"/>
    <sheet name="3 Detaljerad kravspec. " sheetId="54" r:id="rId3"/>
    <sheet name="4 Avtalstecknande" sheetId="48" r:id="rId4"/>
    <sheet name="Admin" sheetId="55" state="hidden" r:id="rId5"/>
    <sheet name="SysAdmin" sheetId="56" state="hidden" r:id="rId6"/>
  </sheets>
  <externalReferences>
    <externalReference r:id="rId7"/>
  </externalReferences>
  <definedNames>
    <definedName name="_Toc429684918" localSheetId="4">Admin!$A$1</definedName>
    <definedName name="ButtonStatus">SysAdmin!$D$2</definedName>
    <definedName name="ButtonText">SysAdmin!$E$2</definedName>
    <definedName name="DpDwnTDV">'[1]1 Specifikation'!$B$75</definedName>
    <definedName name="DpDwnUtvddrop">'[1]1 Specifikation'!$B$82</definedName>
    <definedName name="FKNo">Admin!$B$17</definedName>
    <definedName name="Input0">#REF!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18">'3 Detaljerad kravspec. '!$I$52</definedName>
    <definedName name="Input19">'3 Detaljerad kravspec. '!$E$55</definedName>
    <definedName name="Input2">#REF!</definedName>
    <definedName name="Input20">#REF!</definedName>
    <definedName name="Input21">#REF!</definedName>
    <definedName name="Input22">#REF!</definedName>
    <definedName name="Input23">#REF!</definedName>
    <definedName name="Input24">#REF!</definedName>
    <definedName name="Input25">'2 Specifikation'!#REF!</definedName>
    <definedName name="Input26">'2 Specifikation'!#REF!</definedName>
    <definedName name="Input27">'2 Specifikation'!#REF!</definedName>
    <definedName name="Input28">'2 Specifikation'!#REF!</definedName>
    <definedName name="Input29">'2 Specifikation'!#REF!</definedName>
    <definedName name="Input3">#REF!</definedName>
    <definedName name="Input30">'2 Specifikation'!#REF!</definedName>
    <definedName name="Input31">'2 Specifikation'!#REF!</definedName>
    <definedName name="Input32">'2 Specifikation'!#REF!</definedName>
    <definedName name="Input33">'2 Specifikation'!$F$71</definedName>
    <definedName name="Input34">'2 Specifikation'!$F$72</definedName>
    <definedName name="Input35">'2 Specifikation'!$F$73</definedName>
    <definedName name="Input36">'2 Specifikation'!$F$74</definedName>
    <definedName name="Input37">'2 Specifikation'!$F$75</definedName>
    <definedName name="Input38">'2 Specifikation'!$N$71</definedName>
    <definedName name="Input39">'2 Specifikation'!$W$133</definedName>
    <definedName name="Input4">#REF!</definedName>
    <definedName name="Input40">'2 Specifikation'!$W$141</definedName>
    <definedName name="Input41">'2 Specifikation'!#REF!</definedName>
    <definedName name="Input42">'2 Specifikation'!$B$84</definedName>
    <definedName name="Input43">'2 Specifikation'!#REF!</definedName>
    <definedName name="Input44">'2 Specifikation'!#REF!</definedName>
    <definedName name="Input45">'2 Specifikation'!$K$85</definedName>
    <definedName name="Input46">'2 Specifikation'!$M$85</definedName>
    <definedName name="Input47">'2 Specifikation'!$N$85</definedName>
    <definedName name="Input48">'2 Specifikation'!$O$85</definedName>
    <definedName name="Input49">'2 Specifikation'!$O$87</definedName>
    <definedName name="Input5">#REF!</definedName>
    <definedName name="Input50">'2 Specifikation'!$R$87</definedName>
    <definedName name="Input51">'2 Specifikation'!$F$102</definedName>
    <definedName name="Input52">'2 Specifikation'!#REF!</definedName>
    <definedName name="Input53">'2 Specifikation'!#REF!</definedName>
    <definedName name="Input54">Admin!$B$20</definedName>
    <definedName name="Input55">'2 Specifikation'!$M$109</definedName>
    <definedName name="Input56">'2 Specifikation'!$F$109</definedName>
    <definedName name="Input57">'2 Specifikation'!$L$94</definedName>
    <definedName name="Input58">'2 Specifikation'!$M$94</definedName>
    <definedName name="Input59">'2 Specifikation'!$N$97</definedName>
    <definedName name="Input6">#REF!</definedName>
    <definedName name="Input60">'2 Specifikation'!$L$99</definedName>
    <definedName name="Input61">'2 Specifikation'!$N$99</definedName>
    <definedName name="Input62">'2 Specifikation'!#REF!</definedName>
    <definedName name="Input63">'2 Specifikation'!$R$94</definedName>
    <definedName name="Input64">'2 Specifikation'!$R$97</definedName>
    <definedName name="Input65">'2 Specifikation'!$R$100</definedName>
    <definedName name="Input66">'2 Specifikation'!#REF!</definedName>
    <definedName name="Input67">'2 Specifikation'!$R$109</definedName>
    <definedName name="Input68">'2 Specifikation'!$R$104</definedName>
    <definedName name="Input69">'2 Specifikation'!#REF!</definedName>
    <definedName name="Input7">#REF!</definedName>
    <definedName name="Input70">'2 Specifikation'!$O$170</definedName>
    <definedName name="Input71">'2 Specifikation'!$B$159</definedName>
    <definedName name="Input72">'3 Detaljerad kravspec. '!$I$33</definedName>
    <definedName name="Input73">'3 Detaljerad kravspec. '!$I$52</definedName>
    <definedName name="Input74">'3 Detaljerad kravspec. '!#REF!</definedName>
    <definedName name="Input75">'3 Detaljerad kravspec. '!#REF!</definedName>
    <definedName name="Input76">'3 Detaljerad kravspec. '!$I$96</definedName>
    <definedName name="Input77">'3 Detaljerad kravspec. '!$I$66</definedName>
    <definedName name="Input78">'3 Detaljerad kravspec. '!#REF!</definedName>
    <definedName name="Input79">'2 Specifikation'!#REF!</definedName>
    <definedName name="Input8">#REF!</definedName>
    <definedName name="Input80">'2 Specifikation'!$W$42</definedName>
    <definedName name="Input81">'3 Detaljerad kravspec. '!$Q$103</definedName>
    <definedName name="Input82">'2 Specifikation'!#REF!</definedName>
    <definedName name="Input83">'3 Detaljerad kravspec. '!$K$32</definedName>
    <definedName name="Input84">'3 Detaljerad kravspec. '!$K$52</definedName>
    <definedName name="Input85">'3 Detaljerad kravspec. '!#REF!</definedName>
    <definedName name="Input86">'3 Detaljerad kravspec. '!#REF!</definedName>
    <definedName name="Input87">'3 Detaljerad kravspec. '!$K$96</definedName>
    <definedName name="Input88">'3 Detaljerad kravspec. '!$K$66</definedName>
    <definedName name="Input89">'3 Detaljerad kravspec. '!#REF!</definedName>
    <definedName name="Input9">#REF!</definedName>
    <definedName name="Input90">#REF!</definedName>
    <definedName name="Input91">#REF!</definedName>
    <definedName name="Input92">#REF!</definedName>
    <definedName name="Input93">#REF!</definedName>
    <definedName name="Input94">#REF!</definedName>
    <definedName name="Input95">'2 Specifikation'!$U$69</definedName>
    <definedName name="Input96">'2 Specifikation'!$W$150</definedName>
    <definedName name="Input97">'2 Specifikation'!#REF!</definedName>
    <definedName name="KlkRta">'2 Specifikation'!$F$98</definedName>
    <definedName name="LarmStatus">'2 Specifikation'!$W$3</definedName>
    <definedName name="pkey">SysAdmin!$B$3</definedName>
    <definedName name="RestType">Admin!$H$14</definedName>
    <definedName name="SelectedDelOmr">Admin!$B$5</definedName>
    <definedName name="Tbl_Fordonsklass">Admin!$A$8:$A$15</definedName>
    <definedName name="Tbl_Fordonsklass2">Admin!$A$25:$A$28</definedName>
    <definedName name="TblBilagor">'2 Specifikation'!$B$150:$O$154</definedName>
    <definedName name="TblCo2GrDrivmedel">Admin!$G$8:$H$12</definedName>
    <definedName name="TblDelområden">Admin!$A$2:$A$4</definedName>
    <definedName name="TblDrivmedelkost">'2 Specifikation'!$B$90:$F$94</definedName>
    <definedName name="TblKalkFaktorer">'2 Specifikation'!$B$89:$D$112</definedName>
    <definedName name="TblLeveransTider">'2 Specifikation'!#REF!</definedName>
    <definedName name="TblSpecFunktionTekn">'3 Detaljerad kravspec. '!#REF!</definedName>
    <definedName name="TblSpecKomfort">'3 Detaljerad kravspec. '!$B$75:$I$94</definedName>
    <definedName name="TblSpecMiljö">'3 Detaljerad kravspec. '!$B$40:$I$50</definedName>
    <definedName name="TblSpecMyndSpec">'3 Detaljerad kravspec. '!#REF!</definedName>
    <definedName name="TblSpecServiceGarant">'3 Detaljerad kravspec. '!$B$59:$I$64</definedName>
    <definedName name="TblSpecSäkerhet">'3 Detaljerad kravspec. '!$B$21:$I$30</definedName>
    <definedName name="TblSpecUtrustTbh">'3 Detaljerad kravspec. '!#REF!</definedName>
    <definedName name="TblStationeringsorter">'2 Specifikation'!$B$43:$O$47</definedName>
    <definedName name="TblViktKontroll">Admin!$B$8:$B$15</definedName>
    <definedName name="TillDelVal">SysAdmin!$E$8</definedName>
    <definedName name="UKey">SysAdmin!$B$2</definedName>
    <definedName name="_xlnm.Print_Area" localSheetId="1">'2 Specifikation'!$A$1:$T$183</definedName>
    <definedName name="_xlnm.Print_Area" localSheetId="2">'3 Detaljerad kravspec. '!$A$1:$I$129</definedName>
    <definedName name="_xlnm.Print_Area" localSheetId="3">'4 Avtalstecknande'!$A:$D</definedName>
    <definedName name="_xlnm.Print_Titles" localSheetId="3">'4 Avtalstecknande'!$3:$3</definedName>
    <definedName name="UtvarderingsVal">SysAdmin!$E$9</definedName>
    <definedName name="VerNr">'1 Försättssida'!$A$24</definedName>
    <definedName name="ViktKontroll">Admin!$B$19</definedName>
    <definedName name="ViktKontrollStatus">Admin!$B$20</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4" i="54" l="1"/>
  <c r="H14" i="54"/>
  <c r="M14" i="54"/>
  <c r="M15" i="54" s="1"/>
  <c r="L119" i="41" s="1"/>
  <c r="L14" i="54"/>
  <c r="L15" i="54" s="1"/>
  <c r="K14" i="54"/>
  <c r="K15" i="54" s="1"/>
  <c r="J14" i="54"/>
  <c r="B4" i="48"/>
  <c r="R100" i="41"/>
  <c r="M119" i="41" l="1"/>
  <c r="W138" i="41"/>
  <c r="W137" i="41"/>
  <c r="W136" i="41"/>
  <c r="W135" i="41"/>
  <c r="E2" i="56" l="1"/>
  <c r="K179" i="41"/>
  <c r="M124" i="54" l="1"/>
  <c r="L124" i="54"/>
  <c r="K124" i="54"/>
  <c r="J124" i="54"/>
  <c r="M123" i="54"/>
  <c r="L123" i="54"/>
  <c r="K123" i="54"/>
  <c r="J123" i="54"/>
  <c r="M122" i="54"/>
  <c r="L122" i="54"/>
  <c r="K122" i="54"/>
  <c r="J122" i="54"/>
  <c r="M121" i="54"/>
  <c r="L121" i="54"/>
  <c r="K121" i="54"/>
  <c r="J121" i="54"/>
  <c r="M120" i="54"/>
  <c r="L120" i="54"/>
  <c r="K120" i="54"/>
  <c r="J120" i="54"/>
  <c r="M119" i="54"/>
  <c r="L119" i="54"/>
  <c r="K119" i="54"/>
  <c r="J119" i="54"/>
  <c r="I126" i="54"/>
  <c r="I127" i="54" s="1"/>
  <c r="N125" i="41" s="1"/>
  <c r="I129" i="54"/>
  <c r="I130" i="54" s="1"/>
  <c r="F126" i="54"/>
  <c r="H124" i="54"/>
  <c r="H123" i="54"/>
  <c r="H122" i="54"/>
  <c r="H121" i="54"/>
  <c r="H120" i="54"/>
  <c r="H119" i="54"/>
  <c r="I117" i="54"/>
  <c r="J83" i="54"/>
  <c r="K83" i="54"/>
  <c r="L83" i="54"/>
  <c r="M83" i="54"/>
  <c r="J84" i="54"/>
  <c r="K84" i="54"/>
  <c r="L84" i="54"/>
  <c r="M84" i="54"/>
  <c r="J85" i="54"/>
  <c r="K85" i="54"/>
  <c r="L85" i="54"/>
  <c r="M85" i="54"/>
  <c r="J86" i="54"/>
  <c r="K86" i="54"/>
  <c r="L86" i="54"/>
  <c r="M86" i="54"/>
  <c r="J87" i="54"/>
  <c r="K87" i="54"/>
  <c r="L87" i="54"/>
  <c r="M87" i="54"/>
  <c r="J88" i="54"/>
  <c r="K88" i="54"/>
  <c r="L88" i="54"/>
  <c r="M88" i="54"/>
  <c r="J89" i="54"/>
  <c r="K89" i="54"/>
  <c r="L89" i="54"/>
  <c r="M89" i="54"/>
  <c r="J90" i="54"/>
  <c r="K90" i="54"/>
  <c r="L90" i="54"/>
  <c r="M90" i="54"/>
  <c r="J91" i="54"/>
  <c r="K91" i="54"/>
  <c r="L91" i="54"/>
  <c r="M91" i="54"/>
  <c r="J92" i="54"/>
  <c r="K92" i="54"/>
  <c r="L92" i="54"/>
  <c r="M92" i="54"/>
  <c r="J93" i="54"/>
  <c r="K93" i="54"/>
  <c r="L93" i="54"/>
  <c r="M93" i="54"/>
  <c r="H89" i="54"/>
  <c r="H90" i="54"/>
  <c r="H91" i="54"/>
  <c r="H92" i="54"/>
  <c r="H93" i="54"/>
  <c r="H104" i="54"/>
  <c r="H29" i="54"/>
  <c r="H48" i="54"/>
  <c r="H62" i="54"/>
  <c r="H94" i="54"/>
  <c r="H78" i="54"/>
  <c r="H79" i="54"/>
  <c r="H80" i="54"/>
  <c r="H81" i="54"/>
  <c r="H82" i="54"/>
  <c r="H83" i="54"/>
  <c r="H84" i="54"/>
  <c r="H85" i="54"/>
  <c r="H86" i="54"/>
  <c r="H87" i="54"/>
  <c r="H77" i="54"/>
  <c r="I58" i="54"/>
  <c r="I102" i="54"/>
  <c r="I72" i="54"/>
  <c r="I39" i="54"/>
  <c r="I19" i="54"/>
  <c r="K92" i="41"/>
  <c r="D1" i="48"/>
  <c r="B26" i="48"/>
  <c r="B24" i="48"/>
  <c r="J104" i="54"/>
  <c r="J30" i="54"/>
  <c r="J29" i="54"/>
  <c r="J28" i="54"/>
  <c r="J27" i="54"/>
  <c r="J26" i="54"/>
  <c r="J25" i="54"/>
  <c r="J24" i="54"/>
  <c r="J48" i="54"/>
  <c r="M62" i="54"/>
  <c r="L62" i="54"/>
  <c r="K62" i="54"/>
  <c r="J62" i="54"/>
  <c r="J82" i="54"/>
  <c r="J81" i="54"/>
  <c r="J80" i="54"/>
  <c r="J79" i="54"/>
  <c r="J78" i="54"/>
  <c r="J77" i="54"/>
  <c r="M81" i="54"/>
  <c r="L81" i="54"/>
  <c r="K81" i="54"/>
  <c r="M80" i="54"/>
  <c r="L80" i="54"/>
  <c r="K80" i="54"/>
  <c r="M79" i="54"/>
  <c r="L79" i="54"/>
  <c r="K79" i="54"/>
  <c r="M78" i="54"/>
  <c r="L78" i="54"/>
  <c r="K78" i="54"/>
  <c r="M77" i="54"/>
  <c r="L77" i="54"/>
  <c r="K77" i="54"/>
  <c r="M82" i="54"/>
  <c r="L82" i="54"/>
  <c r="K82" i="54"/>
  <c r="M46" i="54"/>
  <c r="L46" i="54"/>
  <c r="K46" i="54"/>
  <c r="J46" i="54"/>
  <c r="H46" i="54"/>
  <c r="M45" i="54"/>
  <c r="L45" i="54"/>
  <c r="K45" i="54"/>
  <c r="J45" i="54"/>
  <c r="H45" i="54"/>
  <c r="M44" i="54"/>
  <c r="L44" i="54"/>
  <c r="K44" i="54"/>
  <c r="J44" i="54"/>
  <c r="H44" i="54"/>
  <c r="M43" i="54"/>
  <c r="L43" i="54"/>
  <c r="K43" i="54"/>
  <c r="J43" i="54"/>
  <c r="H43" i="54"/>
  <c r="M42" i="54"/>
  <c r="L42" i="54"/>
  <c r="K42" i="54"/>
  <c r="J42" i="54"/>
  <c r="H42" i="54"/>
  <c r="M27" i="54"/>
  <c r="L27" i="54"/>
  <c r="K27" i="54"/>
  <c r="H27" i="54"/>
  <c r="M26" i="54"/>
  <c r="L26" i="54"/>
  <c r="K26" i="54"/>
  <c r="H26" i="54"/>
  <c r="M25" i="54"/>
  <c r="L25" i="54"/>
  <c r="K25" i="54"/>
  <c r="H25" i="54"/>
  <c r="M24" i="54"/>
  <c r="L24" i="54"/>
  <c r="K24" i="54"/>
  <c r="H24" i="54"/>
  <c r="M23" i="54"/>
  <c r="L23" i="54"/>
  <c r="K23" i="54"/>
  <c r="J23" i="54"/>
  <c r="H23" i="54"/>
  <c r="M48" i="54"/>
  <c r="L48" i="54"/>
  <c r="K48" i="54"/>
  <c r="M29" i="54"/>
  <c r="L29" i="54"/>
  <c r="K29" i="54"/>
  <c r="G94" i="41"/>
  <c r="G93" i="41"/>
  <c r="G92" i="41"/>
  <c r="G90" i="41"/>
  <c r="G91" i="41"/>
  <c r="B17" i="55"/>
  <c r="B19" i="55" s="1"/>
  <c r="B20" i="55" s="1"/>
  <c r="Q106" i="41"/>
  <c r="R85" i="41"/>
  <c r="R87" i="41" s="1"/>
  <c r="R91" i="41"/>
  <c r="B18" i="55"/>
  <c r="V71" i="41"/>
  <c r="Q72" i="41" s="1"/>
  <c r="V72" i="41"/>
  <c r="V73" i="41"/>
  <c r="V74" i="41"/>
  <c r="V75" i="41"/>
  <c r="I1" i="54"/>
  <c r="I111" i="54"/>
  <c r="I112" i="54" s="1"/>
  <c r="N124" i="41" s="1"/>
  <c r="F111" i="54"/>
  <c r="W154" i="41"/>
  <c r="W153" i="41"/>
  <c r="W152" i="41"/>
  <c r="W151" i="41"/>
  <c r="O94" i="41"/>
  <c r="R94" i="41" s="1"/>
  <c r="R1" i="41"/>
  <c r="B5" i="55"/>
  <c r="X154" i="41"/>
  <c r="X153" i="41"/>
  <c r="X152" i="41"/>
  <c r="X151" i="41"/>
  <c r="W47" i="41"/>
  <c r="K108" i="54"/>
  <c r="M104" i="54"/>
  <c r="L104" i="54"/>
  <c r="K104" i="54"/>
  <c r="M109" i="54"/>
  <c r="L109" i="54"/>
  <c r="K109" i="54"/>
  <c r="M108" i="54"/>
  <c r="L108" i="54"/>
  <c r="M107" i="54"/>
  <c r="L107" i="54"/>
  <c r="K107" i="54"/>
  <c r="M106" i="54"/>
  <c r="L106" i="54"/>
  <c r="K106" i="54"/>
  <c r="M105" i="54"/>
  <c r="L105" i="54"/>
  <c r="K105" i="54"/>
  <c r="M64" i="54"/>
  <c r="L64" i="54"/>
  <c r="K64" i="54"/>
  <c r="M63" i="54"/>
  <c r="L63" i="54"/>
  <c r="K63" i="54"/>
  <c r="M61" i="54"/>
  <c r="L61" i="54"/>
  <c r="K61" i="54"/>
  <c r="M60" i="54"/>
  <c r="L60" i="54"/>
  <c r="K60" i="54"/>
  <c r="M94" i="54"/>
  <c r="L94" i="54"/>
  <c r="K94" i="54"/>
  <c r="M76" i="54"/>
  <c r="L76" i="54"/>
  <c r="K76" i="54"/>
  <c r="M75" i="54"/>
  <c r="L75" i="54"/>
  <c r="K75" i="54"/>
  <c r="M30" i="54"/>
  <c r="L30" i="54"/>
  <c r="K30" i="54"/>
  <c r="M28" i="54"/>
  <c r="L28" i="54"/>
  <c r="K28" i="54"/>
  <c r="M22" i="54"/>
  <c r="L22" i="54"/>
  <c r="K22" i="54"/>
  <c r="M21" i="54"/>
  <c r="L21" i="54"/>
  <c r="K21" i="54"/>
  <c r="M50" i="54"/>
  <c r="L50" i="54"/>
  <c r="K50" i="54"/>
  <c r="M49" i="54"/>
  <c r="L49" i="54"/>
  <c r="K49" i="54"/>
  <c r="M47" i="54"/>
  <c r="L47" i="54"/>
  <c r="K47" i="54"/>
  <c r="M41" i="54"/>
  <c r="L41" i="54"/>
  <c r="K41" i="54"/>
  <c r="J108" i="54"/>
  <c r="H108" i="54"/>
  <c r="J107" i="54"/>
  <c r="H107" i="54"/>
  <c r="J109" i="54"/>
  <c r="H109" i="54"/>
  <c r="J106" i="54"/>
  <c r="H106" i="54"/>
  <c r="J105" i="54"/>
  <c r="H105" i="54"/>
  <c r="I66" i="54"/>
  <c r="I67" i="54" s="1"/>
  <c r="N123" i="41" s="1"/>
  <c r="F66" i="54"/>
  <c r="I96" i="54"/>
  <c r="I97" i="54" s="1"/>
  <c r="N122" i="41" s="1"/>
  <c r="F96" i="54"/>
  <c r="I32" i="54"/>
  <c r="I33" i="54" s="1"/>
  <c r="N120" i="41" s="1"/>
  <c r="I52" i="54"/>
  <c r="I53" i="54" s="1"/>
  <c r="N121" i="41" s="1"/>
  <c r="F52" i="54"/>
  <c r="F32" i="54"/>
  <c r="S109" i="41"/>
  <c r="N94" i="41"/>
  <c r="N109" i="41"/>
  <c r="R109" i="41" s="1"/>
  <c r="B109" i="41"/>
  <c r="H21" i="54"/>
  <c r="J21" i="54"/>
  <c r="H22" i="54"/>
  <c r="J22" i="54"/>
  <c r="H28" i="54"/>
  <c r="H30" i="54"/>
  <c r="H41" i="54"/>
  <c r="J41" i="54"/>
  <c r="H47" i="54"/>
  <c r="J47" i="54"/>
  <c r="H49" i="54"/>
  <c r="J49" i="54"/>
  <c r="H50" i="54"/>
  <c r="J50" i="54"/>
  <c r="H75" i="54"/>
  <c r="J75" i="54"/>
  <c r="H76" i="54"/>
  <c r="J76" i="54"/>
  <c r="H88" i="54"/>
  <c r="J94" i="54"/>
  <c r="H60" i="54"/>
  <c r="J60" i="54"/>
  <c r="H61" i="54"/>
  <c r="J61" i="54"/>
  <c r="H63" i="54"/>
  <c r="J63" i="54"/>
  <c r="H64" i="54"/>
  <c r="J64" i="54"/>
  <c r="U71" i="41"/>
  <c r="U72" i="41"/>
  <c r="U73" i="41"/>
  <c r="U74" i="41"/>
  <c r="U75" i="41"/>
  <c r="W134" i="41"/>
  <c r="X134" i="41"/>
  <c r="X135" i="41"/>
  <c r="X136" i="41"/>
  <c r="X137" i="41"/>
  <c r="X138" i="41"/>
  <c r="W142" i="41"/>
  <c r="X142" i="41"/>
  <c r="W143" i="41"/>
  <c r="X143" i="41"/>
  <c r="W144" i="41"/>
  <c r="X144" i="41"/>
  <c r="W145" i="41"/>
  <c r="X145" i="41"/>
  <c r="W146" i="41"/>
  <c r="X146" i="41"/>
  <c r="W43" i="41"/>
  <c r="X43" i="41"/>
  <c r="W44" i="41"/>
  <c r="X44" i="41"/>
  <c r="W45" i="41"/>
  <c r="X45" i="41"/>
  <c r="W46" i="41"/>
  <c r="X46" i="41"/>
  <c r="X47" i="41"/>
  <c r="R97" i="41"/>
  <c r="M126" i="54" l="1"/>
  <c r="L125" i="41" s="1"/>
  <c r="M125" i="41" s="1"/>
  <c r="K126" i="54"/>
  <c r="L126" i="54"/>
  <c r="K66" i="54"/>
  <c r="K96" i="54"/>
  <c r="L66" i="54"/>
  <c r="M66" i="54"/>
  <c r="L123" i="41" s="1"/>
  <c r="M123" i="41" s="1"/>
  <c r="W70" i="41"/>
  <c r="X133" i="41"/>
  <c r="U69" i="41"/>
  <c r="U70" i="41"/>
  <c r="X42" i="41"/>
  <c r="X141" i="41"/>
  <c r="W42" i="41"/>
  <c r="W150" i="41"/>
  <c r="W141" i="41"/>
  <c r="M111" i="54"/>
  <c r="L124" i="41" s="1"/>
  <c r="M124" i="41" s="1"/>
  <c r="W124" i="41" s="1"/>
  <c r="K52" i="54"/>
  <c r="E8" i="54"/>
  <c r="K111" i="54"/>
  <c r="L96" i="54"/>
  <c r="X150" i="41"/>
  <c r="V69" i="41"/>
  <c r="Q71" i="41" s="1"/>
  <c r="W133" i="41"/>
  <c r="K32" i="54"/>
  <c r="L111" i="54"/>
  <c r="L52" i="54"/>
  <c r="M32" i="54"/>
  <c r="L120" i="41" s="1"/>
  <c r="M52" i="54"/>
  <c r="L121" i="41" s="1"/>
  <c r="M96" i="54"/>
  <c r="L122" i="41" s="1"/>
  <c r="M122" i="41" s="1"/>
  <c r="R104" i="41"/>
  <c r="R106" i="41" s="1"/>
  <c r="R111" i="41" s="1"/>
  <c r="N119" i="41" s="1"/>
  <c r="L32" i="54"/>
  <c r="C131" i="54"/>
  <c r="M120" i="41" l="1"/>
  <c r="W120" i="41" s="1"/>
  <c r="W125" i="41"/>
  <c r="L9" i="54"/>
  <c r="W123" i="41"/>
  <c r="K9" i="54"/>
  <c r="C130" i="54"/>
  <c r="K130" i="54"/>
  <c r="H8" i="54" s="1"/>
  <c r="M121" i="41"/>
  <c r="W121" i="41" s="1"/>
  <c r="W69" i="41"/>
  <c r="K50" i="41" s="1"/>
  <c r="W122" i="41"/>
  <c r="M9" i="54"/>
  <c r="N126" i="41"/>
  <c r="N128" i="41" s="1"/>
  <c r="K164" i="41" l="1"/>
  <c r="W118" i="41"/>
  <c r="W162" i="41" s="1"/>
  <c r="K161" i="41" s="1"/>
</calcChain>
</file>

<file path=xl/sharedStrings.xml><?xml version="1.0" encoding="utf-8"?>
<sst xmlns="http://schemas.openxmlformats.org/spreadsheetml/2006/main" count="438" uniqueCount="261">
  <si>
    <t>Avropssvarets giltighetstid</t>
  </si>
  <si>
    <t>Kontaktperson</t>
  </si>
  <si>
    <t>Telefon</t>
  </si>
  <si>
    <t>E-post</t>
  </si>
  <si>
    <t>Postnummer</t>
  </si>
  <si>
    <t>Ort</t>
  </si>
  <si>
    <t>Summa kriterievikt:</t>
  </si>
  <si>
    <t>Avropsblankett</t>
  </si>
  <si>
    <t>Avdelning, enhet etc</t>
  </si>
  <si>
    <t>Organisationsnummer</t>
  </si>
  <si>
    <t>Postadress</t>
  </si>
  <si>
    <t>Underskrift</t>
  </si>
  <si>
    <t>Ort, datum</t>
  </si>
  <si>
    <t>Avropande organisation</t>
  </si>
  <si>
    <t>Övrig information</t>
  </si>
  <si>
    <t>Enhet</t>
  </si>
  <si>
    <t>Leverantören</t>
  </si>
  <si>
    <t>Obs att tidsfristen måste vara skälig med hänsyn till avropets karaktär.</t>
  </si>
  <si>
    <t>Sista datum för frågor</t>
  </si>
  <si>
    <t>Namn, befattning (behörig företrädare för leverantören)</t>
  </si>
  <si>
    <t>Avropsförfrågan - förnyad konkurrens</t>
  </si>
  <si>
    <t>Leveransadress/er</t>
  </si>
  <si>
    <t>Bilagor:</t>
  </si>
  <si>
    <t>Myndighet/Organisation</t>
  </si>
  <si>
    <t xml:space="preserve">från statliga ramavtal inom området </t>
  </si>
  <si>
    <t>Poäng</t>
  </si>
  <si>
    <t>Kravuppfyllnad</t>
  </si>
  <si>
    <t>Svar</t>
  </si>
  <si>
    <t>Kravet accepteras?</t>
  </si>
  <si>
    <t>Bilagan medföljer anbudet</t>
  </si>
  <si>
    <t>Drivmedel</t>
  </si>
  <si>
    <t>Inget krav</t>
  </si>
  <si>
    <t>Bensin</t>
  </si>
  <si>
    <t>Diesel</t>
  </si>
  <si>
    <t>Gas</t>
  </si>
  <si>
    <t>Etanol</t>
  </si>
  <si>
    <t>Pris/st
Netto</t>
  </si>
  <si>
    <t>Antal mil/år</t>
  </si>
  <si>
    <t>Pris/enhet</t>
  </si>
  <si>
    <t>Kalkylränta</t>
  </si>
  <si>
    <t>Detaljerad kravspecifikation</t>
  </si>
  <si>
    <t>Mottagare för E-faktura</t>
  </si>
  <si>
    <t>Uppgifter om Ramavtalsleverantören</t>
  </si>
  <si>
    <t>I de fall leverantören lämnar avropssvar med flera drivmedelalternativ (om detta tillåts) skall en blankett per alternativ skickas in</t>
  </si>
  <si>
    <t>El/Elhybrid</t>
  </si>
  <si>
    <t>Stationeringsort/er</t>
  </si>
  <si>
    <t>Ange ev.  krav på bilagor tex intyg från leverantören</t>
  </si>
  <si>
    <t>Kalkylpris</t>
  </si>
  <si>
    <t>Ev skattesubvention</t>
  </si>
  <si>
    <t>Ramavtalsleverantörens namn</t>
  </si>
  <si>
    <t>Leverantörens avropssvar</t>
  </si>
  <si>
    <t>Drivmedel för offererat fordon</t>
  </si>
  <si>
    <t>Krav på fordon</t>
  </si>
  <si>
    <t xml:space="preserve">Specifika fordonskrav </t>
  </si>
  <si>
    <t>Fakturaadress/er</t>
  </si>
  <si>
    <t>Org.nr.</t>
  </si>
  <si>
    <t>Driftkostn.</t>
  </si>
  <si>
    <t xml:space="preserve"> </t>
  </si>
  <si>
    <t>Fordonsskatt</t>
  </si>
  <si>
    <t>Servicekostnad
exkl moms/år</t>
  </si>
  <si>
    <t>UKey</t>
  </si>
  <si>
    <t>pkey</t>
  </si>
  <si>
    <t>Wkey</t>
  </si>
  <si>
    <t>YColor</t>
  </si>
  <si>
    <t>Typ av krav</t>
  </si>
  <si>
    <t>Poängvärde
(vid börkrav)</t>
  </si>
  <si>
    <t>Kontraktets omfattning</t>
  </si>
  <si>
    <t>Sista datum för svar på frågor</t>
  </si>
  <si>
    <t>Antal fordon</t>
  </si>
  <si>
    <t>Ska-krav finns</t>
  </si>
  <si>
    <t>finns</t>
  </si>
  <si>
    <t>Myndighet/Organisation (namn)</t>
  </si>
  <si>
    <t>Fakturaref.</t>
  </si>
  <si>
    <t>Ange övriga specifika förutsättningar (tex ev budgetrestriktioner), förhållanden eller önskemål som kan vara viktiga för leverantören</t>
  </si>
  <si>
    <r>
      <rPr>
        <b/>
        <sz val="8.1999999999999993"/>
        <rFont val="Arial"/>
        <family val="2"/>
      </rPr>
      <t xml:space="preserve">Instruktion till avropande organisation: </t>
    </r>
    <r>
      <rPr>
        <sz val="9"/>
        <rFont val="Arial"/>
        <family val="2"/>
      </rPr>
      <t xml:space="preserve">
Gulmarkerade rutor fylls i av avropare innan avropsförfrågan skickas.</t>
    </r>
  </si>
  <si>
    <t>Sista dag för avropssvar</t>
  </si>
  <si>
    <t>Nya miljöbilsregler för 2013</t>
  </si>
  <si>
    <r>
      <t xml:space="preserve">Säkerhet
</t>
    </r>
    <r>
      <rPr>
        <sz val="9.3000000000000007"/>
        <rFont val="Arial"/>
        <family val="2"/>
      </rPr>
      <t>0-70%</t>
    </r>
  </si>
  <si>
    <r>
      <rPr>
        <b/>
        <sz val="8.65"/>
        <rFont val="Arial"/>
        <family val="2"/>
      </rPr>
      <t>Miljö</t>
    </r>
    <r>
      <rPr>
        <sz val="9.3000000000000007"/>
        <rFont val="Arial"/>
        <family val="2"/>
      </rPr>
      <t xml:space="preserve">
0-70%</t>
    </r>
  </si>
  <si>
    <r>
      <t>Funktion</t>
    </r>
    <r>
      <rPr>
        <sz val="9.3000000000000007"/>
        <rFont val="Arial"/>
        <family val="2"/>
      </rPr>
      <t xml:space="preserve">
0-70%</t>
    </r>
  </si>
  <si>
    <r>
      <t xml:space="preserve">Garantier
</t>
    </r>
    <r>
      <rPr>
        <sz val="9.3000000000000007"/>
        <rFont val="Arial"/>
        <family val="2"/>
      </rPr>
      <t>0-70%</t>
    </r>
  </si>
  <si>
    <r>
      <t xml:space="preserve">Leveranstid
</t>
    </r>
    <r>
      <rPr>
        <sz val="9.3000000000000007"/>
        <rFont val="Arial"/>
        <family val="2"/>
      </rPr>
      <t>0-70%</t>
    </r>
  </si>
  <si>
    <t>%</t>
  </si>
  <si>
    <t>Alt 2, Leverantören anger ett garanterat återköpsvärde efter användningsperiodens slut.</t>
  </si>
  <si>
    <r>
      <t>Restvärde, värde vid användningsperiodens slut</t>
    </r>
    <r>
      <rPr>
        <b/>
        <vertAlign val="superscript"/>
        <sz val="9.1"/>
        <rFont val="Arial"/>
        <family val="2"/>
      </rPr>
      <t>1</t>
    </r>
  </si>
  <si>
    <t>Ja</t>
  </si>
  <si>
    <t>Summa årlig kostnad:</t>
  </si>
  <si>
    <t xml:space="preserve">1. Garanterat återköpsvärde vid normal användning och normalt slitage. Ev avdrag för skador eller övermil kan komma att påverka återköpsvärdet.
</t>
  </si>
  <si>
    <t>Restvärde, värde vid användningsperiodens slut</t>
  </si>
  <si>
    <t>Av leverantören garanterat  (1)</t>
  </si>
  <si>
    <t>Utvärderingskostnad</t>
  </si>
  <si>
    <t>2. Säkerhet</t>
  </si>
  <si>
    <t>3. Miljö</t>
  </si>
  <si>
    <t>5. Garantier</t>
  </si>
  <si>
    <t xml:space="preserve">Max poäng: </t>
  </si>
  <si>
    <t xml:space="preserve">Erhållna poäng: </t>
  </si>
  <si>
    <t>Beräknat kostnadsavdrag för uppfyllda kriterier</t>
  </si>
  <si>
    <t>Ska-krav uppfyllt</t>
  </si>
  <si>
    <t>Bör krav finns</t>
  </si>
  <si>
    <t>Ska-krav</t>
  </si>
  <si>
    <t>1. LCC kostnad el ovan</t>
  </si>
  <si>
    <t>Sammanställning - kravuppfyllnad och utvärderingskostnad</t>
  </si>
  <si>
    <t>Ska.krav</t>
  </si>
  <si>
    <t>Uppfyllt</t>
  </si>
  <si>
    <t>A: Personbil med tjänstevikt upp till 1200 kg.</t>
  </si>
  <si>
    <t>B: Personbil med tjänstevikt mellan 1201 - 1450 kg.</t>
  </si>
  <si>
    <t>C: Personbil med tjänstevikt mellan 1451 - 1600 kg.</t>
  </si>
  <si>
    <t>D: Personbil med tjänstevikt från 1601 kg eller mer.</t>
  </si>
  <si>
    <t>E: Minibussar med minst 6 passagerarplatser utöver förarplatsen.</t>
  </si>
  <si>
    <t>F: Lätt lastbil med flak eller chassi med eller utan påbyggnad.</t>
  </si>
  <si>
    <t>G: Pick-up med 4WD och förhöjd markfrigång.</t>
  </si>
  <si>
    <t>H: Lätta lastbilar med skåp.</t>
  </si>
  <si>
    <t>Delområden</t>
  </si>
  <si>
    <t>Personbilar (fordonsklass A-D)</t>
  </si>
  <si>
    <t>Förmånsbilar (fordonsklass A-D)</t>
  </si>
  <si>
    <t>Transportfordon (fordonsklass E-H)</t>
  </si>
  <si>
    <t>Avropssvar</t>
  </si>
  <si>
    <r>
      <rPr>
        <b/>
        <i/>
        <sz val="10"/>
        <rFont val="Arial"/>
        <family val="2"/>
      </rPr>
      <t>Instruktion till leverantör:</t>
    </r>
    <r>
      <rPr>
        <i/>
        <sz val="10"/>
        <color indexed="10"/>
        <rFont val="Arial"/>
        <family val="2"/>
      </rPr>
      <t xml:space="preserve">
</t>
    </r>
    <r>
      <rPr>
        <i/>
        <sz val="10"/>
        <rFont val="Arial"/>
        <family val="2"/>
      </rPr>
      <t>Blåmarkerade rutor fylls i av leverantören.
Läs och kontrollera obligatoriska krav.
Returnera blanketten med e-post till avropande organisation (oavsett Ja eller Nej).</t>
    </r>
  </si>
  <si>
    <t>Uppgifter om avropande organisation</t>
  </si>
  <si>
    <t>E-Post</t>
  </si>
  <si>
    <t>Ref/diarie -num för avropet</t>
  </si>
  <si>
    <t>Ev. kundnummer</t>
  </si>
  <si>
    <t>Ramavtalsnummer</t>
  </si>
  <si>
    <t>Offertnummer el likn för detta avropssvar</t>
  </si>
  <si>
    <t>Avropssvar lämnas Ja/Nej</t>
  </si>
  <si>
    <t>Om Nej, motivering
(Information ska även skickas till statens inköpscentral)</t>
  </si>
  <si>
    <t>Information om avropet t ex syfte och omfattning</t>
  </si>
  <si>
    <t>Uppgifter om underleverantör/återförsäljare (om aktuellt)</t>
  </si>
  <si>
    <t>E-post för frågor (om annan än ovan)</t>
  </si>
  <si>
    <t>Leverans</t>
  </si>
  <si>
    <t>RestType</t>
  </si>
  <si>
    <t>Fordonsklass A-D</t>
  </si>
  <si>
    <t>Fordonsklass E-H</t>
  </si>
  <si>
    <t>Kontrakt</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</si>
  <si>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</si>
  <si>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</si>
  <si>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Specifika Kontraktsvillkor (alternativt enl separat bilaga)</t>
  </si>
  <si>
    <r>
      <t xml:space="preserve">Underskriften avser ett kontraktstecknande. Efter undertecknande av bägge parter utgör denna blankett tillsammans med </t>
    </r>
    <r>
      <rPr>
        <i/>
        <sz val="10"/>
        <rFont val="Arial"/>
        <family val="2"/>
      </rPr>
      <t>ramavtalets generella och specifika avtalsvillkor</t>
    </r>
    <r>
      <rPr>
        <sz val="10"/>
        <rFont val="Arial"/>
        <family val="2"/>
      </rPr>
      <t xml:space="preserve"> enligt ovan ett kontrakt mellan parterna.
</t>
    </r>
    <r>
      <rPr>
        <b/>
        <sz val="10"/>
        <rFont val="Arial"/>
        <family val="2"/>
      </rPr>
      <t>Detta kontrakt har upprättats i två exemplar varav parterna tagit var sitt.</t>
    </r>
  </si>
  <si>
    <t>Namn, befattning 
(behörig företrädare för avropande organisation)</t>
  </si>
  <si>
    <t>Namn, befattning 
(behörig företrädare för leverantören)</t>
  </si>
  <si>
    <t>Eventuella bilagor till kontraktet</t>
  </si>
  <si>
    <r>
      <t xml:space="preserve">Instruktion till avropande organisation: 
Spara ned blanketten på din dator.
</t>
    </r>
    <r>
      <rPr>
        <i/>
        <sz val="10"/>
        <rFont val="Arial"/>
        <family val="2"/>
      </rPr>
      <t>Gulmarkerade rutor fylls i av avropare innan blanketten skickas.
Blanketten skickas med e-post till antagna leverantörer inom aktuellt avropsområde.
Se vidare "Vägledning vid avrop".</t>
    </r>
  </si>
  <si>
    <t>Kontraktets längd: antal månader</t>
  </si>
  <si>
    <t>Förlägningsoption:
Antal månader</t>
  </si>
  <si>
    <t>Planerat startdatum för kontraktet</t>
  </si>
  <si>
    <t>El</t>
  </si>
  <si>
    <t>Beräkning av LCC-kostnad</t>
  </si>
  <si>
    <t>Offererat fordon</t>
  </si>
  <si>
    <t>Alt 1, Avropande org. uppskattar ett restvärde efter användningsperiodens slut.</t>
  </si>
  <si>
    <t>Underhållskostnad 
Genomsnittlig kost./år för basservice enligt tillverkarens garantivillkor och utförd på stationeringsort.</t>
  </si>
  <si>
    <t>Årlig körsträcka</t>
  </si>
  <si>
    <t xml:space="preserve">Ange  de olika leveransadresserna för fordonen. </t>
  </si>
  <si>
    <t xml:space="preserve">Ange  de olika fakturaadresserna för fordonen om annan än avropande organisations postadress. </t>
  </si>
  <si>
    <t xml:space="preserve">Ange  de olika stationeringsorterna för avropade fordon. </t>
  </si>
  <si>
    <t xml:space="preserve">Total LCC-kostnad/fordon för angivet antal år (nuvärdesberäknat): </t>
  </si>
  <si>
    <t>Restvärdets nuvärde</t>
  </si>
  <si>
    <t>Rabatt</t>
  </si>
  <si>
    <t>Grundfordon
(endast info)</t>
  </si>
  <si>
    <t>Fabriksmont. Utrustning
(endast info)</t>
  </si>
  <si>
    <t>Pris/fordon</t>
  </si>
  <si>
    <t xml:space="preserve">Totalt: </t>
  </si>
  <si>
    <t>Följande fordonsklasser kan offereras</t>
  </si>
  <si>
    <t>Om ja, fyll i specifika krav på blad 3 Detaljerad kravspec.</t>
  </si>
  <si>
    <t>Antal användningsår</t>
  </si>
  <si>
    <t>Kalkylfaktorer LCC, drivmedel</t>
  </si>
  <si>
    <r>
      <t xml:space="preserve">Anskaffningspris exkl moms </t>
    </r>
    <r>
      <rPr>
        <b/>
        <u/>
        <sz val="9.1"/>
        <rFont val="Arial"/>
        <family val="2"/>
      </rPr>
      <t>per fordon</t>
    </r>
    <r>
      <rPr>
        <b/>
        <sz val="10"/>
        <rFont val="Arial"/>
        <family val="2"/>
      </rPr>
      <t xml:space="preserve"> men med volymrabatt baserat på offererat antal fordon</t>
    </r>
  </si>
  <si>
    <t>Driftkostnad / fordon och år</t>
  </si>
  <si>
    <t>Drivmedelskostnad / fordon och år</t>
  </si>
  <si>
    <t>Leverantör / Återförsäljare</t>
  </si>
  <si>
    <t>Accepterade drivmedel</t>
  </si>
  <si>
    <t>Offererade drivmedel</t>
  </si>
  <si>
    <t>Drivmedel 1</t>
  </si>
  <si>
    <t>Drivmedel 2</t>
  </si>
  <si>
    <t>Förbruk.
/mil</t>
  </si>
  <si>
    <t xml:space="preserve">Transport från ovan samt blad 3 Detaljerad kravspec. </t>
  </si>
  <si>
    <t>Specifikation av krav (t.ex. krav på alkolås, högre Euro NCAP poäng)</t>
  </si>
  <si>
    <t>Specifikation av krav (t.ex. minst antal års nybilsgaranti / rostskyddsgaranti / vagnskadegaranti)</t>
  </si>
  <si>
    <t>a. Tilldelningskriterie LCC kostnad</t>
  </si>
  <si>
    <r>
      <t xml:space="preserve">LCC kostnad
</t>
    </r>
    <r>
      <rPr>
        <sz val="9.3000000000000007"/>
        <rFont val="Arial"/>
        <family val="2"/>
      </rPr>
      <t>30-100%</t>
    </r>
  </si>
  <si>
    <t>Fylls i på blad 3 Detaljerad kravspec.</t>
  </si>
  <si>
    <t>Följande drivmedel får erbjudas
(avser drivmedel 1 och 2)</t>
  </si>
  <si>
    <t>Specifikation av krav (t.ex. fordonsklass, dragförmåga släp, markfrigång, 4WD)</t>
  </si>
  <si>
    <t>Ange viktning i %</t>
  </si>
  <si>
    <r>
      <t xml:space="preserve">Instruktion till leverantör:
</t>
    </r>
    <r>
      <rPr>
        <sz val="8.3000000000000007"/>
        <rFont val="Arial"/>
        <family val="2"/>
      </rPr>
      <t>Blåmarkerade rutor fylls i av leverantören.
Läs och kontrollera obligatoriska krav
Observera att priser anges i LCC-kalkyl på flik 2. Specifikation</t>
    </r>
  </si>
  <si>
    <t>4. Teknik och funktioner</t>
  </si>
  <si>
    <t>6. Levereranstid</t>
  </si>
  <si>
    <t>Avropande organisations specifika beskrivning av området</t>
  </si>
  <si>
    <t>Stationeringsort</t>
  </si>
  <si>
    <t>Specifikation av krav (t.ex. leverans senast x antal veckor efter beställning)</t>
  </si>
  <si>
    <t xml:space="preserve">Summa poäng för området: </t>
  </si>
  <si>
    <t>Alternativa avropssvar accepteras (Ja/Nej)</t>
  </si>
  <si>
    <t>Avtalsspärr efter tilldelning kommer att iakttas (Ja/Nej)</t>
  </si>
  <si>
    <t>7. Serviceställen</t>
  </si>
  <si>
    <t>b. Kravområde Säkerhet</t>
  </si>
  <si>
    <t>c. Kravområde Miljö</t>
  </si>
  <si>
    <t>d. Kravområde Garantier</t>
  </si>
  <si>
    <t>e. Kravområde Teknik och funktioner</t>
  </si>
  <si>
    <t>f. Kravområde Leveranstid</t>
  </si>
  <si>
    <r>
      <t xml:space="preserve">Serviceställen
</t>
    </r>
    <r>
      <rPr>
        <sz val="9.3000000000000007"/>
        <rFont val="Arial"/>
        <family val="2"/>
      </rPr>
      <t>0-70%</t>
    </r>
  </si>
  <si>
    <t>Bilagor från avropande organisation (kontraktshandlingar framgår av flik 3)</t>
  </si>
  <si>
    <t>Bilagor från leverantören</t>
  </si>
  <si>
    <t>Specificera ev. bilagor som medföljer denna avropsförfrågan</t>
  </si>
  <si>
    <t>Specificera ev. bilagor som medföljer detta avropssvar</t>
  </si>
  <si>
    <t xml:space="preserve">Leverantören har lämnat begärda prisuppgifter som gäller för offererade varor och tjänster enligt ställda krav samt accepterar i övrigt kraven i avropsförfrågan och är införstådd med att samtliga lämnade uppgifter i avropssvaret är bindande
</t>
  </si>
  <si>
    <t>LockStatus</t>
  </si>
  <si>
    <t>Förvaltning21</t>
  </si>
  <si>
    <t>RGB</t>
  </si>
  <si>
    <t>255, 255, 153</t>
  </si>
  <si>
    <t>204, 255, 255</t>
  </si>
  <si>
    <t>150, 150, 150</t>
  </si>
  <si>
    <t>204, 255, 204</t>
  </si>
  <si>
    <t>250, 191, 143</t>
  </si>
  <si>
    <t>Adminläge! Klicka här för att låsa vita celler.</t>
  </si>
  <si>
    <t>Avroppsblanketten är nu upplåst, klicka här för att låsa avropsblanketten.</t>
  </si>
  <si>
    <t>Avroppsblanketten är nu låst, klicka här för att låsa upp avropsblanketten.</t>
  </si>
  <si>
    <t>Grund för tilldelning av kontrakt &amp; Utvärderingsmodell</t>
  </si>
  <si>
    <t>Återköpsvärde, %</t>
  </si>
  <si>
    <t>AltFALSE</t>
  </si>
  <si>
    <t>Förnyad kontroll av leverantörskrav (ESPD)</t>
  </si>
  <si>
    <t>Leverantörskrav (ESPD) - Ramavtalsleverantörens intygande</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</si>
  <si>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</si>
  <si>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</si>
  <si>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Fordonsskatt år 1</t>
  </si>
  <si>
    <t>Fordonsskatt / fordon och år i genomsnitt</t>
  </si>
  <si>
    <t>Fordonsskatt år 2</t>
  </si>
  <si>
    <t>Fordonsskatt år 3</t>
  </si>
  <si>
    <t>Fordonsskatt år 4-</t>
  </si>
  <si>
    <t xml:space="preserve">Avropsförfrågan </t>
  </si>
  <si>
    <t>Specifikation av krav (t.ex. krav på lägsta CO2-utsläpp)</t>
  </si>
  <si>
    <t xml:space="preserve">Summa utvärderingskostnad för avropet (Utvärderas): </t>
  </si>
  <si>
    <t xml:space="preserve">Summa utvärderingskostnad per fordon: </t>
  </si>
  <si>
    <t>23.3-3052-2023</t>
  </si>
  <si>
    <t>A: Personbil med längd upp till 4100 mm</t>
  </si>
  <si>
    <t>D: Personbil med längd från 4801 mm eller längre</t>
  </si>
  <si>
    <t>g. Kravområde Service</t>
  </si>
  <si>
    <t>kWh</t>
  </si>
  <si>
    <t>liter</t>
  </si>
  <si>
    <t>kg</t>
  </si>
  <si>
    <t>Servicekostnad / fordon och år</t>
  </si>
  <si>
    <t>Avropande fordon ska omfattas av serviceavtal (Ja/Nej)</t>
  </si>
  <si>
    <t>1. Skriftliga ändringar och tillägg till Kontrakt med bilagor</t>
  </si>
  <si>
    <t>2. Kontrakt med bilagor, inkl. Allmänna villkor</t>
  </si>
  <si>
    <t>3. Skriftliga ändringar och tillägg till Avropsförfrågan med bilagor</t>
  </si>
  <si>
    <t>4. Avropsförfrågan med bilagor</t>
  </si>
  <si>
    <t>5. Skriftliga ändringar och tillägg till Ramavtalsleverantörens Avropssvar med bilagor inklusive av Avropsberättigad godkända rättelser, kompletteringar och förtydliganden.</t>
  </si>
  <si>
    <t>6. Ramavtalsleverantörens Avropssvar med bilagor.</t>
  </si>
  <si>
    <t>B: Personbil med längd mellan 4101-4400 mm</t>
  </si>
  <si>
    <t>C: Personbil med längd mellan 4401-4800 mm</t>
  </si>
  <si>
    <t>Tjänstefordon 2024</t>
  </si>
  <si>
    <t>Observera att tilldelning ska ske senast:</t>
  </si>
  <si>
    <t>E: Lätt lastbil med flak eller chassi.</t>
  </si>
  <si>
    <t>F: Pick-up med 4WD och förhöjd markfrigång.</t>
  </si>
  <si>
    <t>G: Skåpbilar med enkel- eller dubbelhytt.</t>
  </si>
  <si>
    <t>H: Minibussar med minst 6 passagerarplatser utöver förarplatsen. (Femsitsigt fordon som har två uppfällbara enklare säten räknas inte som minibuss.)</t>
  </si>
  <si>
    <t>Specifika krav enl detaljerad kravspecifikation (Ja/Nej)</t>
  </si>
  <si>
    <t>Ev. leasingkostnad / månad för batteri (endast el)</t>
  </si>
  <si>
    <t>Pris - Specifikation av krav (t.ex. pristak, max antal prisbasbelopp) Endast ska-krav på pris</t>
  </si>
  <si>
    <t>Specifikation av krav (t.ex. närhet till serviceställe och servicemoment) Endast ska-krav på servicemoment</t>
  </si>
  <si>
    <t>Version 3.0</t>
  </si>
  <si>
    <r>
      <t xml:space="preserve">OBS! Spara </t>
    </r>
    <r>
      <rPr>
        <b/>
        <i/>
        <u/>
        <sz val="10"/>
        <rFont val="Arial"/>
        <family val="2"/>
      </rPr>
      <t>inte</t>
    </r>
    <r>
      <rPr>
        <b/>
        <i/>
        <sz val="10"/>
        <rFont val="Arial"/>
        <family val="2"/>
      </rPr>
      <t xml:space="preserve"> blanketten i PDF-format. Då kan inte leverantörerna fylla i den. </t>
    </r>
  </si>
  <si>
    <t>Se vägledningen punkt 3.2.1 för instruktion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</si>
</sst>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164" formatCode="_-* #,##0.00\ _k_r_-;\-* #,##0.00\ _k_r_-;_-* &quot;-&quot;??\ _k_r_-;_-@_-"/>
    <numFmt numFmtId="165" formatCode="_-* #,##0\ _k_r_-;\-* #,##0\ _k_r_-;_-* &quot;-&quot;??\ _k_r_-;_-@_-"/>
    <numFmt numFmtId="166" formatCode="#,##0_ ;\-#,##0\ "/>
    <numFmt numFmtId="167" formatCode="0.0%"/>
    <numFmt numFmtId="168" formatCode="&quot;Ramavtalsupphandlingens diarienr: &quot;@&quot;  (referensnummer)&quot;"/>
    <numFmt numFmtId="169" formatCode="#,###"/>
    <numFmt numFmtId="170" formatCode="#,##0;\-#,##0;"/>
    <numFmt numFmtId="171" formatCode="0_K_R"/>
  </numFmts>
  <fonts count="66">
    <font>
      <sz val="10"/>
      <name val="Arial"/>
    </font>
    <font>
      <sz val="8"/>
      <name val="Arial"/>
      <family val="2"/>
    </font>
    <font>
      <sz val="10"/>
      <name val="Times New Roman"/>
      <family val="1"/>
    </font>
    <font>
      <sz val="10"/>
      <name val="Arial"/>
      <family val="2"/>
    </font>
    <font>
      <sz val="9"/>
      <name val="Arial"/>
      <family val="2"/>
    </font>
    <font>
      <b/>
      <sz val="10"/>
      <name val="Arial"/>
      <family val="2"/>
    </font>
    <font>
      <b/>
      <sz val="14"/>
      <name val="Arial"/>
      <family val="2"/>
    </font>
    <font>
      <sz val="10"/>
      <name val="Arial"/>
      <family val="2"/>
    </font>
    <font>
      <b/>
      <sz val="12"/>
      <name val="Arial"/>
      <family val="2"/>
    </font>
    <font>
      <sz val="12"/>
      <name val="Arial"/>
      <family val="2"/>
    </font>
    <font>
      <b/>
      <sz val="11"/>
      <color indexed="52"/>
      <name val="Calibri"/>
      <family val="2"/>
    </font>
    <font>
      <sz val="11"/>
      <color indexed="17"/>
      <name val="Calibri"/>
      <family val="2"/>
    </font>
    <font>
      <sz val="11"/>
      <color indexed="62"/>
      <name val="Calibri"/>
      <family val="2"/>
    </font>
    <font>
      <sz val="11"/>
      <color indexed="60"/>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20"/>
      <name val="Arial"/>
      <family val="2"/>
    </font>
    <font>
      <b/>
      <sz val="36"/>
      <name val="Arial"/>
      <family val="2"/>
    </font>
    <font>
      <b/>
      <sz val="20"/>
      <name val="Arial"/>
      <family val="2"/>
    </font>
    <font>
      <sz val="14"/>
      <name val="Arial"/>
      <family val="2"/>
    </font>
    <font>
      <sz val="10"/>
      <color indexed="10"/>
      <name val="Arial"/>
      <family val="2"/>
    </font>
    <font>
      <b/>
      <sz val="16"/>
      <name val="Arial"/>
      <family val="2"/>
    </font>
    <font>
      <sz val="10"/>
      <name val="Arial"/>
      <family val="2"/>
    </font>
    <font>
      <sz val="11"/>
      <color indexed="8"/>
      <name val="Arial"/>
      <family val="2"/>
    </font>
    <font>
      <sz val="10"/>
      <name val="Arial"/>
      <family val="2"/>
    </font>
    <font>
      <b/>
      <sz val="11"/>
      <name val="Arial"/>
      <family val="2"/>
    </font>
    <font>
      <sz val="10"/>
      <name val="Segoe UI"/>
      <family val="2"/>
    </font>
    <font>
      <sz val="10"/>
      <color indexed="10"/>
      <name val="Arial"/>
      <family val="2"/>
    </font>
    <font>
      <b/>
      <sz val="10"/>
      <color indexed="10"/>
      <name val="Arial"/>
      <family val="2"/>
    </font>
    <font>
      <sz val="11"/>
      <color indexed="8"/>
      <name val="Arial"/>
      <family val="2"/>
    </font>
    <font>
      <sz val="10"/>
      <color indexed="8"/>
      <name val="Arial"/>
      <family val="2"/>
    </font>
    <font>
      <b/>
      <sz val="11"/>
      <color indexed="8"/>
      <name val="Arial"/>
      <family val="2"/>
    </font>
    <font>
      <sz val="11"/>
      <color indexed="10"/>
      <name val="Arial"/>
      <family val="2"/>
    </font>
    <font>
      <sz val="8"/>
      <name val="Arial"/>
      <family val="2"/>
    </font>
    <font>
      <i/>
      <sz val="10"/>
      <name val="Arial"/>
      <family val="2"/>
    </font>
    <font>
      <b/>
      <sz val="8.1999999999999993"/>
      <name val="Arial"/>
      <family val="2"/>
    </font>
    <font>
      <b/>
      <sz val="9.1"/>
      <name val="Arial"/>
      <family val="2"/>
    </font>
    <font>
      <sz val="8.3000000000000007"/>
      <name val="Arial"/>
      <family val="2"/>
    </font>
    <font>
      <sz val="10"/>
      <color indexed="10"/>
      <name val="Arial"/>
      <family val="2"/>
    </font>
    <font>
      <b/>
      <sz val="10"/>
      <color indexed="10"/>
      <name val="Arial"/>
      <family val="2"/>
    </font>
    <font>
      <sz val="11"/>
      <color indexed="10"/>
      <name val="Arial"/>
      <family val="2"/>
    </font>
    <font>
      <b/>
      <sz val="17"/>
      <color indexed="8"/>
      <name val="Arial"/>
      <family val="2"/>
    </font>
    <font>
      <sz val="12"/>
      <color indexed="8"/>
      <name val="Times New Roman"/>
      <family val="1"/>
    </font>
    <font>
      <sz val="10"/>
      <color indexed="17"/>
      <name val="Arial"/>
      <family val="2"/>
    </font>
    <font>
      <b/>
      <sz val="11"/>
      <color indexed="10"/>
      <name val="Arial"/>
      <family val="2"/>
    </font>
    <font>
      <sz val="9.3000000000000007"/>
      <name val="Arial"/>
      <family val="2"/>
    </font>
    <font>
      <b/>
      <sz val="8.65"/>
      <name val="Arial"/>
      <family val="2"/>
    </font>
    <font>
      <b/>
      <vertAlign val="superscript"/>
      <sz val="9.1"/>
      <name val="Arial"/>
      <family val="2"/>
    </font>
    <font>
      <sz val="10"/>
      <name val="Arial"/>
      <family val="2"/>
    </font>
    <font>
      <sz val="11"/>
      <name val="Arial"/>
      <family val="2"/>
    </font>
    <font>
      <b/>
      <i/>
      <sz val="10"/>
      <name val="Arial"/>
      <family val="2"/>
    </font>
    <font>
      <i/>
      <sz val="10"/>
      <color indexed="10"/>
      <name val="Arial"/>
      <family val="2"/>
    </font>
    <font>
      <b/>
      <u/>
      <sz val="9.1"/>
      <name val="Arial"/>
      <family val="2"/>
    </font>
    <font>
      <sz val="11"/>
      <color theme="1"/>
      <name val="Calibri"/>
      <family val="2"/>
      <scheme val="minor"/>
    </font>
    <font>
      <sz val="11"/>
      <color rgb="FF000000"/>
      <name val="CenturySchoolbook"/>
    </font>
    <font>
      <sz val="10"/>
      <color rgb="FFFF0000"/>
      <name val="Arial"/>
      <family val="2"/>
    </font>
    <font>
      <sz val="10"/>
      <color rgb="FF00B050"/>
      <name val="Arial"/>
      <family val="2"/>
    </font>
    <font>
      <b/>
      <sz val="10"/>
      <color rgb="FFFF0000"/>
      <name val="Arial"/>
      <family val="2"/>
    </font>
    <font>
      <b/>
      <sz val="10"/>
      <color rgb="FF00B050"/>
      <name val="Arial"/>
      <family val="2"/>
    </font>
    <font>
      <b/>
      <sz val="12"/>
      <color rgb="FFFF0000"/>
      <name val="Arial"/>
      <family val="2"/>
    </font>
    <font>
      <sz val="11"/>
      <color rgb="FFFF0000"/>
      <name val="Arial"/>
      <family val="2"/>
    </font>
    <font>
      <sz val="8"/>
      <color rgb="FFFF0000"/>
      <name val="Arial"/>
      <family val="2"/>
    </font>
    <font>
      <b/>
      <sz val="11"/>
      <color rgb="FFFF0000"/>
      <name val="Arial"/>
      <family val="2"/>
    </font>
    <font>
      <b/>
      <i/>
      <u/>
      <sz val="10"/>
      <name val="Arial"/>
      <family val="2"/>
    </font>
  </fonts>
  <fills count="21">
    <fill>
      <patternFill patternType="none"/>
    </fill>
    <fill>
      <patternFill patternType="gray125"/>
    </fill>
    <fill>
      <patternFill patternType="solid">
        <fgColor indexed="42"/>
      </patternFill>
    </fill>
    <fill>
      <patternFill patternType="solid">
        <fgColor indexed="47"/>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43"/>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rgb="FFFFFF99"/>
        <bgColor rgb="FFFFFF99"/>
      </patternFill>
    </fill>
    <fill>
      <patternFill patternType="solid">
        <fgColor theme="0" tint="-0.14999847407452621"/>
        <bgColor indexed="64"/>
      </patternFill>
    </fill>
    <fill>
      <patternFill patternType="solid">
        <fgColor rgb="FFFFFF99"/>
        <bgColor indexed="64"/>
      </patternFill>
    </fill>
    <fill>
      <patternFill patternType="solid">
        <fgColor theme="0"/>
        <bgColor rgb="FFFFFF99"/>
      </patternFill>
    </fill>
    <fill>
      <patternFill patternType="solid">
        <fgColor theme="0"/>
        <bgColor indexed="64"/>
      </patternFill>
    </fill>
    <fill>
      <patternFill patternType="solid">
        <fgColor rgb="FFCCFFFF"/>
        <bgColor rgb="FFFFFF99"/>
      </patternFill>
    </fill>
    <fill>
      <patternFill patternType="solid">
        <fgColor indexed="52"/>
        <bgColor indexed="64"/>
      </patternFill>
    </fill>
    <fill>
      <patternFill patternType="solid">
        <fgColor theme="0" tint="-0.3499862666707357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right style="thin">
        <color indexed="55"/>
      </right>
      <top style="thin">
        <color indexed="55"/>
      </top>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style="thin">
        <color indexed="55"/>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55"/>
      </right>
      <top style="thin">
        <color indexed="55"/>
      </top>
      <bottom style="thin">
        <color indexed="55"/>
      </bottom>
      <diagonal/>
    </border>
    <border>
      <left/>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diagonal/>
    </border>
    <border>
      <left style="medium">
        <color indexed="64"/>
      </left>
      <right/>
      <top style="thin">
        <color indexed="55"/>
      </top>
      <bottom style="thin">
        <color indexed="55"/>
      </bottom>
      <diagonal/>
    </border>
    <border>
      <left style="medium">
        <color indexed="64"/>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rgb="FF969696"/>
      </left>
      <right/>
      <top/>
      <bottom/>
      <diagonal/>
    </border>
    <border>
      <left/>
      <right style="thin">
        <color rgb="FF969696"/>
      </right>
      <top/>
      <bottom/>
      <diagonal/>
    </border>
    <border>
      <left style="medium">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55"/>
      </right>
      <top style="thin">
        <color rgb="FF969696"/>
      </top>
      <bottom style="thin">
        <color rgb="FF969696"/>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s>
  <cellStyleXfs count="30">
    <xf numFmtId="0" fontId="0" fillId="0" borderId="0"/>
    <xf numFmtId="0" fontId="3" fillId="4" borderId="1" applyNumberFormat="0" applyFont="0" applyAlignment="0" applyProtection="0"/>
    <xf numFmtId="0" fontId="10" fillId="5" borderId="2" applyNumberFormat="0" applyAlignment="0" applyProtection="0"/>
    <xf numFmtId="0" fontId="11" fillId="2"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6" borderId="34" applyNumberFormat="0">
      <alignment vertical="top" wrapText="1"/>
      <protection locked="0"/>
    </xf>
    <xf numFmtId="0" fontId="12" fillId="3" borderId="2" applyNumberFormat="0" applyAlignment="0" applyProtection="0"/>
    <xf numFmtId="0" fontId="3" fillId="11" borderId="0" applyNumberFormat="0" applyFont="0" applyBorder="0" applyAlignment="0" applyProtection="0"/>
    <xf numFmtId="170" fontId="3" fillId="12" borderId="0" applyNumberFormat="0" applyFont="0" applyBorder="0" applyAlignment="0" applyProtection="0"/>
    <xf numFmtId="0" fontId="3" fillId="13" borderId="0" applyNumberFormat="0" applyFont="0" applyBorder="0" applyAlignment="0" applyProtection="0"/>
    <xf numFmtId="0" fontId="3" fillId="0" borderId="35" applyNumberFormat="0" applyFont="0" applyFill="0" applyAlignment="0" applyProtection="0"/>
    <xf numFmtId="0" fontId="1" fillId="0" borderId="34">
      <alignment vertical="top" wrapText="1"/>
    </xf>
    <xf numFmtId="0" fontId="13" fillId="9" borderId="0" applyNumberFormat="0" applyBorder="0" applyAlignment="0" applyProtection="0"/>
    <xf numFmtId="0" fontId="7" fillId="0" borderId="0"/>
    <xf numFmtId="0" fontId="3" fillId="0" borderId="0"/>
    <xf numFmtId="0" fontId="3" fillId="0" borderId="0"/>
    <xf numFmtId="0" fontId="55" fillId="0" borderId="0"/>
    <xf numFmtId="9" fontId="3" fillId="0" borderId="0" applyFont="0" applyFill="0" applyBorder="0" applyAlignment="0" applyProtection="0"/>
    <xf numFmtId="166" fontId="3" fillId="14" borderId="34"/>
    <xf numFmtId="166" fontId="3" fillId="6" borderId="34">
      <protection locked="0"/>
    </xf>
    <xf numFmtId="9" fontId="7"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164" fontId="7" fillId="0" borderId="0" applyFont="0" applyFill="0" applyBorder="0" applyAlignment="0" applyProtection="0"/>
    <xf numFmtId="16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cellStyleXfs>
  <cellXfs count="56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xf>
    <xf numFmtId="0" fontId="0" fillId="0" borderId="0" xfId="0" applyAlignment="1">
      <alignment vertical="center"/>
    </xf>
    <xf numFmtId="0" fontId="0" fillId="0" borderId="0" xfId="0" applyAlignment="1">
      <alignment vertical="top"/>
    </xf>
    <xf numFmtId="0" fontId="3" fillId="7" borderId="3" xfId="6" applyFill="1" applyBorder="1" applyAlignment="1">
      <alignment horizontal="center" vertical="center" wrapText="1"/>
      <protection locked="0"/>
    </xf>
    <xf numFmtId="3" fontId="24" fillId="7" borderId="7" xfId="26" applyNumberFormat="1" applyFont="1" applyFill="1" applyBorder="1" applyAlignment="1" applyProtection="1">
      <alignment vertical="center"/>
      <protection locked="0"/>
    </xf>
    <xf numFmtId="9" fontId="24" fillId="7" borderId="7" xfId="21" applyFont="1" applyFill="1" applyBorder="1" applyAlignment="1" applyProtection="1">
      <alignment vertical="center"/>
      <protection locked="0"/>
    </xf>
    <xf numFmtId="166" fontId="26" fillId="6" borderId="7" xfId="26" applyNumberFormat="1" applyFont="1" applyFill="1" applyBorder="1" applyAlignment="1" applyProtection="1">
      <alignment vertical="center"/>
      <protection locked="0"/>
    </xf>
    <xf numFmtId="0" fontId="5" fillId="0" borderId="0" xfId="0" applyFont="1"/>
    <xf numFmtId="0" fontId="32" fillId="0" borderId="8" xfId="17" applyFont="1" applyBorder="1" applyAlignment="1">
      <alignment vertical="center"/>
    </xf>
    <xf numFmtId="4" fontId="24" fillId="7" borderId="7" xfId="26" applyNumberFormat="1" applyFont="1" applyFill="1" applyBorder="1" applyAlignment="1" applyProtection="1">
      <alignment vertical="center"/>
      <protection locked="0"/>
    </xf>
    <xf numFmtId="0" fontId="0" fillId="0" borderId="0" xfId="0" applyAlignment="1">
      <alignment vertical="top" wrapText="1"/>
    </xf>
    <xf numFmtId="3" fontId="24" fillId="7" borderId="7" xfId="26" applyNumberFormat="1" applyFont="1" applyFill="1" applyBorder="1" applyAlignment="1" applyProtection="1">
      <alignment horizontal="center" vertical="center"/>
      <protection locked="0"/>
    </xf>
    <xf numFmtId="0" fontId="31" fillId="6" borderId="3" xfId="17" applyFont="1" applyFill="1" applyBorder="1" applyAlignment="1" applyProtection="1">
      <alignment vertical="top" wrapText="1"/>
      <protection locked="0"/>
    </xf>
    <xf numFmtId="0" fontId="31" fillId="6" borderId="3" xfId="17" applyFont="1" applyFill="1" applyBorder="1" applyAlignment="1" applyProtection="1">
      <alignment vertical="center" wrapText="1"/>
      <protection locked="0"/>
    </xf>
    <xf numFmtId="0" fontId="31" fillId="6" borderId="3" xfId="17" applyFont="1" applyFill="1" applyBorder="1" applyAlignment="1" applyProtection="1">
      <alignment vertical="center"/>
      <protection locked="0"/>
    </xf>
    <xf numFmtId="0" fontId="3" fillId="6" borderId="3" xfId="6" applyBorder="1" applyAlignment="1">
      <alignment horizontal="center" vertical="center" wrapText="1"/>
      <protection locked="0"/>
    </xf>
    <xf numFmtId="0" fontId="3" fillId="0" borderId="0" xfId="0" applyFont="1" applyProtection="1">
      <protection locked="0"/>
    </xf>
    <xf numFmtId="2" fontId="3" fillId="6" borderId="3" xfId="0" applyNumberFormat="1" applyFont="1" applyFill="1" applyBorder="1" applyProtection="1">
      <protection locked="0"/>
    </xf>
    <xf numFmtId="0" fontId="18" fillId="0" borderId="0" xfId="0" applyFont="1" applyAlignment="1">
      <alignment horizontal="center"/>
    </xf>
    <xf numFmtId="0" fontId="18" fillId="0" borderId="0" xfId="16" applyFont="1" applyAlignment="1">
      <alignment horizontal="center"/>
    </xf>
    <xf numFmtId="0" fontId="19" fillId="0" borderId="0" xfId="0" applyFont="1" applyAlignment="1">
      <alignment horizontal="center"/>
    </xf>
    <xf numFmtId="0" fontId="3" fillId="0" borderId="0" xfId="0" applyFont="1" applyAlignment="1">
      <alignment horizontal="right"/>
    </xf>
    <xf numFmtId="0" fontId="23" fillId="0" borderId="0" xfId="0" applyFont="1" applyAlignment="1">
      <alignment horizontal="left" wrapText="1"/>
    </xf>
    <xf numFmtId="0" fontId="20" fillId="0" borderId="0" xfId="0" applyFont="1" applyAlignment="1">
      <alignment wrapText="1"/>
    </xf>
    <xf numFmtId="0" fontId="6" fillId="0" borderId="0" xfId="0" applyFont="1"/>
    <xf numFmtId="0" fontId="29" fillId="0" borderId="0" xfId="0" applyFont="1"/>
    <xf numFmtId="0" fontId="29" fillId="0" borderId="0" xfId="0" applyFont="1" applyAlignment="1">
      <alignment vertical="center"/>
    </xf>
    <xf numFmtId="0" fontId="8" fillId="0" borderId="0" xfId="12" applyFont="1" applyBorder="1" applyAlignment="1">
      <alignment vertical="center" wrapText="1"/>
    </xf>
    <xf numFmtId="0" fontId="3" fillId="0" borderId="0" xfId="0" applyFont="1" applyAlignment="1">
      <alignment horizontal="left" vertical="top" wrapText="1"/>
    </xf>
    <xf numFmtId="0" fontId="2" fillId="0" borderId="0" xfId="0" applyFont="1"/>
    <xf numFmtId="0" fontId="20" fillId="0" borderId="0" xfId="0" applyFont="1"/>
    <xf numFmtId="0" fontId="5" fillId="0" borderId="3" xfId="0" applyFont="1" applyBorder="1" applyAlignment="1">
      <alignment vertical="center" wrapText="1"/>
    </xf>
    <xf numFmtId="9" fontId="5" fillId="0" borderId="3" xfId="0" applyNumberFormat="1" applyFont="1" applyBorder="1" applyAlignment="1">
      <alignment horizontal="center" vertical="center" wrapText="1"/>
    </xf>
    <xf numFmtId="0" fontId="3" fillId="0" borderId="0" xfId="0" applyFont="1" applyAlignment="1">
      <alignment vertical="top"/>
    </xf>
    <xf numFmtId="0" fontId="20" fillId="0" borderId="0" xfId="0" applyFont="1" applyAlignment="1">
      <alignment vertical="top" wrapText="1"/>
    </xf>
    <xf numFmtId="0" fontId="8" fillId="0" borderId="0" xfId="12" applyFont="1" applyBorder="1" applyAlignment="1">
      <alignment horizontal="left" vertical="center" wrapText="1"/>
    </xf>
    <xf numFmtId="0" fontId="8" fillId="0" borderId="0" xfId="12"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vertical="center"/>
    </xf>
    <xf numFmtId="0" fontId="5" fillId="0" borderId="0" xfId="0" applyFont="1" applyAlignment="1">
      <alignment horizontal="right" vertical="center"/>
    </xf>
    <xf numFmtId="0" fontId="1" fillId="0" borderId="0" xfId="0" applyFont="1"/>
    <xf numFmtId="0" fontId="0" fillId="0" borderId="0" xfId="0" applyAlignment="1">
      <alignment horizontal="right"/>
    </xf>
    <xf numFmtId="0" fontId="30" fillId="0" borderId="0" xfId="0" applyFont="1" applyAlignment="1">
      <alignment vertical="center"/>
    </xf>
    <xf numFmtId="0" fontId="0" fillId="0" borderId="0" xfId="0" applyAlignment="1">
      <alignment horizontal="left"/>
    </xf>
    <xf numFmtId="0" fontId="0" fillId="0" borderId="3" xfId="0" applyBorder="1"/>
    <xf numFmtId="0" fontId="40" fillId="0" borderId="0" xfId="0" applyFont="1" applyAlignment="1">
      <alignment vertical="center"/>
    </xf>
    <xf numFmtId="0" fontId="1" fillId="0" borderId="3" xfId="0" applyFont="1" applyBorder="1" applyAlignment="1">
      <alignment horizontal="center" vertical="top" wrapText="1"/>
    </xf>
    <xf numFmtId="4" fontId="0" fillId="0" borderId="0" xfId="0" applyNumberFormat="1" applyAlignment="1">
      <alignment horizontal="right" vertical="center"/>
    </xf>
    <xf numFmtId="0" fontId="1" fillId="0" borderId="9" xfId="0" applyFont="1" applyBorder="1" applyAlignment="1">
      <alignment horizontal="center" vertical="top" wrapText="1"/>
    </xf>
    <xf numFmtId="0" fontId="1" fillId="0" borderId="10" xfId="0" applyFont="1" applyBorder="1" applyAlignment="1">
      <alignment vertical="top" wrapText="1"/>
    </xf>
    <xf numFmtId="0" fontId="1" fillId="0" borderId="0" xfId="0" applyFont="1" applyAlignment="1">
      <alignment horizontal="center" vertical="top" wrapText="1"/>
    </xf>
    <xf numFmtId="4" fontId="24" fillId="0" borderId="7" xfId="21" applyNumberFormat="1" applyFont="1" applyFill="1" applyBorder="1" applyAlignment="1" applyProtection="1">
      <alignment horizontal="center" vertical="center"/>
    </xf>
    <xf numFmtId="4" fontId="24" fillId="0" borderId="7" xfId="21" applyNumberFormat="1" applyFont="1" applyFill="1" applyBorder="1" applyAlignment="1" applyProtection="1">
      <alignment vertical="center"/>
    </xf>
    <xf numFmtId="4" fontId="24" fillId="0" borderId="0" xfId="21" applyNumberFormat="1" applyFont="1" applyFill="1" applyBorder="1" applyAlignment="1" applyProtection="1">
      <alignment vertical="center"/>
    </xf>
    <xf numFmtId="0" fontId="1" fillId="0" borderId="9" xfId="0" applyFont="1" applyBorder="1" applyAlignment="1">
      <alignment horizontal="center" wrapText="1"/>
    </xf>
    <xf numFmtId="0" fontId="1" fillId="0" borderId="0" xfId="0" applyFont="1" applyAlignment="1">
      <alignment horizontal="center"/>
    </xf>
    <xf numFmtId="9" fontId="24" fillId="0" borderId="0" xfId="21" applyFont="1" applyFill="1" applyBorder="1" applyAlignment="1" applyProtection="1">
      <alignment vertical="center"/>
    </xf>
    <xf numFmtId="0" fontId="0" fillId="0" borderId="0" xfId="0" applyAlignment="1">
      <alignment vertical="center" wrapText="1"/>
    </xf>
    <xf numFmtId="0" fontId="3" fillId="0" borderId="3" xfId="0" applyFont="1" applyBorder="1"/>
    <xf numFmtId="0" fontId="28" fillId="0" borderId="0" xfId="0" applyFont="1" applyAlignment="1">
      <alignment vertical="center"/>
    </xf>
    <xf numFmtId="0" fontId="8" fillId="0" borderId="0" xfId="12" applyFont="1" applyBorder="1" applyAlignment="1">
      <alignment horizontal="left" vertical="center"/>
    </xf>
    <xf numFmtId="0" fontId="1" fillId="0" borderId="0" xfId="0" applyFont="1" applyAlignment="1">
      <alignment vertical="top"/>
    </xf>
    <xf numFmtId="0" fontId="41" fillId="0" borderId="0" xfId="0" applyFont="1" applyAlignment="1">
      <alignment horizontal="left" vertical="top" wrapText="1"/>
    </xf>
    <xf numFmtId="0" fontId="31" fillId="0" borderId="0" xfId="17" applyFont="1" applyAlignment="1">
      <alignment wrapText="1"/>
    </xf>
    <xf numFmtId="0" fontId="31" fillId="0" borderId="0" xfId="17" applyFont="1" applyAlignment="1">
      <alignment vertical="top" wrapText="1"/>
    </xf>
    <xf numFmtId="0" fontId="31" fillId="0" borderId="0" xfId="17" applyFont="1" applyAlignment="1">
      <alignment vertical="center"/>
    </xf>
    <xf numFmtId="0" fontId="31" fillId="0" borderId="0" xfId="17" applyFont="1"/>
    <xf numFmtId="0" fontId="31" fillId="0" borderId="0" xfId="17" applyFont="1" applyAlignment="1">
      <alignment vertical="top"/>
    </xf>
    <xf numFmtId="0" fontId="34" fillId="0" borderId="0" xfId="17" applyFont="1"/>
    <xf numFmtId="0" fontId="20" fillId="0" borderId="0" xfId="0" applyFont="1" applyAlignment="1">
      <alignment vertical="center"/>
    </xf>
    <xf numFmtId="0" fontId="6" fillId="0" borderId="0" xfId="12" applyFont="1" applyBorder="1" applyAlignment="1">
      <alignment horizontal="left" vertical="center" wrapText="1"/>
    </xf>
    <xf numFmtId="0" fontId="8" fillId="0" borderId="0" xfId="12" applyFont="1" applyBorder="1" applyAlignment="1">
      <alignment horizontal="left" vertical="top" wrapText="1"/>
    </xf>
    <xf numFmtId="0" fontId="27" fillId="0" borderId="0" xfId="0" applyFont="1" applyAlignment="1">
      <alignment vertical="center"/>
    </xf>
    <xf numFmtId="0" fontId="42" fillId="0" borderId="0" xfId="17" applyFont="1"/>
    <xf numFmtId="0" fontId="1" fillId="0" borderId="3" xfId="0" applyFont="1" applyBorder="1" applyAlignment="1">
      <alignment vertical="top" wrapText="1"/>
    </xf>
    <xf numFmtId="0" fontId="1" fillId="0" borderId="3" xfId="0" applyFont="1" applyBorder="1" applyAlignment="1">
      <alignment vertical="top"/>
    </xf>
    <xf numFmtId="0" fontId="1" fillId="0" borderId="3" xfId="0" applyFont="1" applyBorder="1" applyAlignment="1">
      <alignment horizontal="center" vertical="top"/>
    </xf>
    <xf numFmtId="0" fontId="31" fillId="0" borderId="3" xfId="17" applyFont="1" applyBorder="1" applyAlignment="1">
      <alignment vertical="top" wrapText="1"/>
    </xf>
    <xf numFmtId="0" fontId="27" fillId="0" borderId="0" xfId="0" applyFont="1" applyAlignment="1">
      <alignment vertical="center" wrapText="1"/>
    </xf>
    <xf numFmtId="0" fontId="21" fillId="0" borderId="0" xfId="0" applyFont="1" applyAlignment="1">
      <alignment horizontal="left"/>
    </xf>
    <xf numFmtId="0" fontId="18" fillId="0" borderId="0" xfId="0" applyFont="1"/>
    <xf numFmtId="0" fontId="3" fillId="7" borderId="0" xfId="0" applyFont="1" applyFill="1"/>
    <xf numFmtId="0" fontId="30" fillId="0" borderId="0" xfId="0" applyFont="1" applyAlignment="1">
      <alignment horizontal="left" vertical="top" wrapText="1"/>
    </xf>
    <xf numFmtId="0" fontId="6" fillId="0" borderId="0" xfId="0" applyFont="1" applyAlignment="1">
      <alignment wrapText="1"/>
    </xf>
    <xf numFmtId="0" fontId="3" fillId="0" borderId="0" xfId="0" applyFont="1" applyAlignment="1">
      <alignment horizontal="center"/>
    </xf>
    <xf numFmtId="0" fontId="8" fillId="0" borderId="0" xfId="12" applyFont="1" applyBorder="1" applyAlignment="1">
      <alignment horizontal="center" vertical="center" wrapText="1"/>
    </xf>
    <xf numFmtId="0" fontId="41" fillId="0" borderId="0" xfId="0" applyFont="1" applyAlignment="1">
      <alignment vertical="top" wrapText="1"/>
    </xf>
    <xf numFmtId="0" fontId="29" fillId="0" borderId="11" xfId="0" applyFont="1" applyBorder="1" applyAlignment="1">
      <alignment vertical="top" wrapText="1"/>
    </xf>
    <xf numFmtId="0" fontId="45" fillId="0" borderId="0" xfId="0" applyFont="1"/>
    <xf numFmtId="0" fontId="0" fillId="0" borderId="0" xfId="0" applyAlignment="1">
      <alignment horizontal="center"/>
    </xf>
    <xf numFmtId="37" fontId="3" fillId="0" borderId="0" xfId="5" applyNumberFormat="1" applyFont="1" applyFill="1" applyBorder="1" applyAlignment="1" applyProtection="1">
      <alignment horizontal="right" vertical="center" wrapText="1"/>
      <protection locked="0"/>
    </xf>
    <xf numFmtId="0" fontId="22" fillId="0" borderId="0" xfId="0" applyFont="1"/>
    <xf numFmtId="37" fontId="3" fillId="0" borderId="0" xfId="5" applyNumberFormat="1" applyFont="1" applyFill="1" applyBorder="1" applyAlignment="1" applyProtection="1">
      <alignment vertical="center" wrapText="1"/>
      <protection locked="0"/>
    </xf>
    <xf numFmtId="37" fontId="3" fillId="0" borderId="3" xfId="5" applyNumberFormat="1" applyFont="1" applyFill="1" applyBorder="1" applyAlignment="1" applyProtection="1">
      <alignment horizontal="center" vertical="center" wrapText="1"/>
      <protection locked="0"/>
    </xf>
    <xf numFmtId="0" fontId="1" fillId="0" borderId="7" xfId="0" applyFont="1" applyBorder="1" applyAlignment="1">
      <alignment horizontal="center" vertical="top"/>
    </xf>
    <xf numFmtId="0" fontId="8" fillId="0" borderId="0" xfId="12" applyFont="1" applyBorder="1" applyAlignment="1">
      <alignment vertical="center"/>
    </xf>
    <xf numFmtId="0" fontId="1" fillId="0" borderId="0" xfId="12" applyBorder="1" applyAlignment="1">
      <alignment horizontal="left"/>
    </xf>
    <xf numFmtId="49" fontId="3" fillId="0" borderId="0" xfId="6" applyNumberFormat="1" applyFill="1" applyBorder="1" applyAlignment="1">
      <alignment vertical="center"/>
      <protection locked="0"/>
    </xf>
    <xf numFmtId="0" fontId="2" fillId="0" borderId="0" xfId="0" applyFont="1" applyAlignment="1">
      <alignment vertical="center"/>
    </xf>
    <xf numFmtId="49" fontId="3" fillId="0" borderId="0" xfId="6" applyNumberFormat="1" applyFill="1" applyBorder="1" applyAlignment="1">
      <protection locked="0"/>
    </xf>
    <xf numFmtId="0" fontId="0" fillId="0" borderId="8" xfId="0" applyBorder="1" applyAlignment="1">
      <alignment vertical="center"/>
    </xf>
    <xf numFmtId="0" fontId="3" fillId="0" borderId="8" xfId="0" applyFont="1" applyBorder="1"/>
    <xf numFmtId="9" fontId="26" fillId="6" borderId="7" xfId="21" applyFont="1" applyFill="1" applyBorder="1" applyAlignment="1" applyProtection="1">
      <alignment vertical="center"/>
      <protection locked="0"/>
    </xf>
    <xf numFmtId="0" fontId="0" fillId="0" borderId="11" xfId="0" applyBorder="1" applyAlignment="1">
      <alignment horizontal="left" vertical="center"/>
    </xf>
    <xf numFmtId="10" fontId="50" fillId="15" borderId="3" xfId="21" applyNumberFormat="1" applyFont="1" applyFill="1" applyBorder="1" applyAlignment="1" applyProtection="1">
      <alignment vertical="center"/>
      <protection locked="0"/>
    </xf>
    <xf numFmtId="0" fontId="1" fillId="0" borderId="0" xfId="0" applyFont="1" applyAlignment="1">
      <alignment horizontal="center" vertical="top"/>
    </xf>
    <xf numFmtId="0" fontId="1" fillId="0" borderId="9" xfId="0" applyFont="1" applyBorder="1" applyAlignment="1">
      <alignment horizontal="center" vertical="top"/>
    </xf>
    <xf numFmtId="0" fontId="33" fillId="0" borderId="0" xfId="17" applyFont="1"/>
    <xf numFmtId="0" fontId="33" fillId="0" borderId="0" xfId="17" applyFont="1" applyAlignment="1">
      <alignment horizontal="right"/>
    </xf>
    <xf numFmtId="0" fontId="25" fillId="0" borderId="0" xfId="17" applyFont="1"/>
    <xf numFmtId="0" fontId="25" fillId="0" borderId="0" xfId="17" applyFont="1" applyAlignment="1">
      <alignment horizontal="right"/>
    </xf>
    <xf numFmtId="0" fontId="25" fillId="0" borderId="36" xfId="17" applyFont="1" applyBorder="1"/>
    <xf numFmtId="37" fontId="5" fillId="0" borderId="0" xfId="5" applyNumberFormat="1" applyFont="1" applyFill="1" applyBorder="1" applyAlignment="1" applyProtection="1">
      <alignment vertical="center" wrapText="1"/>
      <protection locked="0"/>
    </xf>
    <xf numFmtId="37" fontId="5" fillId="0" borderId="0" xfId="5" applyNumberFormat="1" applyFont="1" applyFill="1" applyBorder="1" applyAlignment="1" applyProtection="1">
      <alignment horizontal="right" vertical="center"/>
      <protection locked="0"/>
    </xf>
    <xf numFmtId="37" fontId="5" fillId="0" borderId="0" xfId="5" applyNumberFormat="1" applyFont="1" applyFill="1" applyBorder="1" applyAlignment="1" applyProtection="1">
      <alignment horizontal="right" vertical="center" wrapText="1"/>
      <protection locked="0"/>
    </xf>
    <xf numFmtId="0" fontId="51" fillId="0" borderId="0" xfId="0" applyFont="1" applyAlignment="1">
      <alignment horizontal="left" vertical="center" indent="4"/>
    </xf>
    <xf numFmtId="0" fontId="56" fillId="0" borderId="0" xfId="0" applyFont="1"/>
    <xf numFmtId="0" fontId="5" fillId="0" borderId="0" xfId="0" applyFont="1" applyAlignment="1">
      <alignment vertical="top"/>
    </xf>
    <xf numFmtId="0" fontId="3" fillId="10" borderId="0" xfId="0" applyFont="1" applyFill="1" applyAlignment="1">
      <alignment vertical="center"/>
    </xf>
    <xf numFmtId="0" fontId="36" fillId="0" borderId="0" xfId="8" applyNumberFormat="1" applyFont="1" applyFill="1" applyBorder="1" applyAlignment="1" applyProtection="1">
      <alignment horizontal="left" vertical="top"/>
    </xf>
    <xf numFmtId="0" fontId="5" fillId="0" borderId="11" xfId="0" applyFont="1" applyBorder="1" applyAlignment="1">
      <alignment vertical="top"/>
    </xf>
    <xf numFmtId="0" fontId="57" fillId="0" borderId="0" xfId="0" applyFont="1" applyAlignment="1">
      <alignment vertical="top"/>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1" fillId="0" borderId="0" xfId="0" applyFont="1" applyAlignment="1">
      <alignment horizontal="left" vertical="top" wrapText="1"/>
    </xf>
    <xf numFmtId="0" fontId="29" fillId="0" borderId="11" xfId="0" applyFont="1" applyBorder="1" applyAlignment="1">
      <alignment horizontal="left" vertical="top" wrapText="1"/>
    </xf>
    <xf numFmtId="0" fontId="58" fillId="0" borderId="0" xfId="0" applyFont="1"/>
    <xf numFmtId="0" fontId="8" fillId="0" borderId="0" xfId="0" applyFont="1" applyAlignment="1">
      <alignment vertical="center" wrapText="1"/>
    </xf>
    <xf numFmtId="0" fontId="44" fillId="0" borderId="0" xfId="0" applyFont="1" applyAlignment="1">
      <alignment horizontal="left" vertical="center" indent="1"/>
    </xf>
    <xf numFmtId="0" fontId="43" fillId="0" borderId="0" xfId="0" applyFont="1" applyAlignment="1">
      <alignment horizontal="left" vertical="center" indent="4"/>
    </xf>
    <xf numFmtId="0" fontId="44" fillId="0" borderId="0" xfId="0" applyFont="1" applyAlignment="1">
      <alignment vertical="center"/>
    </xf>
    <xf numFmtId="0" fontId="8" fillId="0" borderId="11" xfId="0" applyFont="1" applyBorder="1" applyAlignment="1">
      <alignment vertical="center" wrapText="1"/>
    </xf>
    <xf numFmtId="169" fontId="3" fillId="11" borderId="9" xfId="8" applyNumberFormat="1" applyFont="1" applyBorder="1" applyAlignment="1" applyProtection="1">
      <alignment wrapText="1"/>
      <protection locked="0"/>
    </xf>
    <xf numFmtId="0" fontId="1" fillId="0" borderId="14" xfId="0" applyFont="1" applyBorder="1" applyAlignment="1">
      <alignment wrapText="1"/>
    </xf>
    <xf numFmtId="170" fontId="3" fillId="11" borderId="7" xfId="8" applyNumberFormat="1" applyFont="1" applyBorder="1" applyAlignment="1" applyProtection="1">
      <alignment vertical="center" wrapText="1"/>
      <protection locked="0"/>
    </xf>
    <xf numFmtId="0" fontId="0" fillId="0" borderId="9" xfId="0" applyBorder="1" applyAlignment="1">
      <alignment wrapText="1"/>
    </xf>
    <xf numFmtId="49" fontId="3" fillId="13" borderId="7" xfId="10" applyNumberFormat="1" applyFont="1" applyBorder="1" applyAlignment="1" applyProtection="1">
      <alignment vertical="center" wrapText="1"/>
      <protection locked="0"/>
    </xf>
    <xf numFmtId="49" fontId="3" fillId="11" borderId="7" xfId="8" applyNumberFormat="1" applyFont="1" applyBorder="1" applyAlignment="1" applyProtection="1">
      <alignment vertical="center" wrapText="1"/>
      <protection locked="0"/>
    </xf>
    <xf numFmtId="0" fontId="3" fillId="0" borderId="9" xfId="0" applyFont="1" applyBorder="1" applyAlignment="1">
      <alignment wrapText="1"/>
    </xf>
    <xf numFmtId="49" fontId="3" fillId="13" borderId="14" xfId="10" applyNumberFormat="1" applyFont="1" applyBorder="1" applyAlignment="1" applyProtection="1">
      <protection locked="0"/>
    </xf>
    <xf numFmtId="49" fontId="3" fillId="11" borderId="14" xfId="8" applyNumberFormat="1" applyFont="1" applyBorder="1" applyAlignment="1" applyProtection="1">
      <protection locked="0"/>
    </xf>
    <xf numFmtId="49" fontId="3" fillId="13" borderId="7" xfId="10" applyNumberFormat="1" applyFont="1" applyBorder="1" applyAlignment="1" applyProtection="1">
      <protection locked="0"/>
    </xf>
    <xf numFmtId="49" fontId="3" fillId="11" borderId="7" xfId="8" applyNumberFormat="1" applyFont="1" applyBorder="1" applyAlignment="1" applyProtection="1">
      <protection locked="0"/>
    </xf>
    <xf numFmtId="0" fontId="21" fillId="0" borderId="15" xfId="0" applyFont="1" applyBorder="1" applyAlignment="1">
      <alignment vertical="center"/>
    </xf>
    <xf numFmtId="0" fontId="3" fillId="0" borderId="0" xfId="23" applyNumberFormat="1" applyFont="1" applyBorder="1" applyAlignment="1" applyProtection="1">
      <alignment horizontal="left" vertical="top"/>
    </xf>
    <xf numFmtId="0" fontId="57" fillId="0" borderId="0" xfId="0" applyFont="1"/>
    <xf numFmtId="0" fontId="3" fillId="0" borderId="0" xfId="0" applyFont="1" applyAlignment="1">
      <alignment horizontal="left" vertical="center"/>
    </xf>
    <xf numFmtId="165" fontId="3" fillId="16" borderId="0" xfId="10" applyNumberFormat="1" applyFont="1" applyFill="1" applyBorder="1" applyAlignment="1" applyProtection="1">
      <alignment horizontal="center" vertical="top" wrapText="1"/>
      <protection locked="0"/>
    </xf>
    <xf numFmtId="0" fontId="3" fillId="17" borderId="0" xfId="0" applyFont="1" applyFill="1" applyAlignment="1">
      <alignment vertical="top"/>
    </xf>
    <xf numFmtId="16" fontId="3" fillId="16" borderId="0" xfId="11" applyNumberFormat="1" applyFont="1" applyFill="1" applyBorder="1" applyAlignment="1" applyProtection="1">
      <alignment horizontal="left" vertical="top" wrapText="1"/>
      <protection locked="0"/>
    </xf>
    <xf numFmtId="0" fontId="3" fillId="16" borderId="0" xfId="11" applyNumberFormat="1" applyFont="1" applyFill="1" applyBorder="1" applyAlignment="1" applyProtection="1">
      <alignment horizontal="left" vertical="top" wrapText="1"/>
      <protection locked="0"/>
    </xf>
    <xf numFmtId="0" fontId="8" fillId="0" borderId="16" xfId="12" applyFont="1" applyBorder="1" applyAlignment="1">
      <alignment horizontal="left" vertical="center" wrapText="1"/>
    </xf>
    <xf numFmtId="0" fontId="8" fillId="0" borderId="17" xfId="12" applyFont="1" applyBorder="1" applyAlignment="1">
      <alignment horizontal="left" vertical="center" wrapText="1"/>
    </xf>
    <xf numFmtId="0" fontId="5" fillId="0" borderId="18" xfId="0" applyFont="1" applyBorder="1" applyAlignment="1">
      <alignment vertical="center"/>
    </xf>
    <xf numFmtId="0" fontId="3" fillId="0" borderId="18" xfId="0" applyFont="1" applyBorder="1"/>
    <xf numFmtId="0" fontId="0" fillId="0" borderId="19" xfId="0" applyBorder="1" applyAlignment="1">
      <alignment vertical="center"/>
    </xf>
    <xf numFmtId="0" fontId="0" fillId="0" borderId="19" xfId="0" applyBorder="1"/>
    <xf numFmtId="0" fontId="0" fillId="0" borderId="18" xfId="0" applyBorder="1" applyAlignment="1">
      <alignment vertical="top"/>
    </xf>
    <xf numFmtId="0" fontId="0" fillId="0" borderId="19" xfId="0" applyBorder="1" applyAlignment="1">
      <alignment vertical="top" wrapText="1"/>
    </xf>
    <xf numFmtId="0" fontId="0" fillId="0" borderId="18" xfId="0" applyBorder="1" applyAlignment="1">
      <alignment vertical="center"/>
    </xf>
    <xf numFmtId="0" fontId="0" fillId="0" borderId="18" xfId="0" applyBorder="1"/>
    <xf numFmtId="0" fontId="0" fillId="0" borderId="0" xfId="0" applyAlignment="1">
      <alignment horizontal="right" vertical="top" wrapText="1"/>
    </xf>
    <xf numFmtId="0" fontId="0" fillId="0" borderId="0" xfId="0" applyAlignment="1">
      <alignment horizontal="right" vertical="top"/>
    </xf>
    <xf numFmtId="0" fontId="5" fillId="0" borderId="0" xfId="0" applyFont="1" applyAlignment="1">
      <alignment horizontal="right"/>
    </xf>
    <xf numFmtId="0" fontId="5" fillId="0" borderId="20" xfId="0" applyFont="1" applyBorder="1" applyAlignment="1">
      <alignment horizontal="left"/>
    </xf>
    <xf numFmtId="165" fontId="29" fillId="0" borderId="18" xfId="0" applyNumberFormat="1" applyFont="1" applyBorder="1" applyAlignment="1">
      <alignment horizontal="left" vertical="center" wrapText="1"/>
    </xf>
    <xf numFmtId="165" fontId="29" fillId="0" borderId="0" xfId="0" applyNumberFormat="1" applyFont="1" applyAlignment="1">
      <alignment horizontal="left" vertical="center" wrapText="1"/>
    </xf>
    <xf numFmtId="165" fontId="29" fillId="0" borderId="22" xfId="0" applyNumberFormat="1" applyFont="1" applyBorder="1" applyAlignment="1">
      <alignment horizontal="left" vertical="center" wrapText="1"/>
    </xf>
    <xf numFmtId="165" fontId="29" fillId="0" borderId="23" xfId="0" applyNumberFormat="1" applyFont="1" applyBorder="1" applyAlignment="1">
      <alignment horizontal="left" vertical="center" wrapText="1"/>
    </xf>
    <xf numFmtId="0" fontId="0" fillId="0" borderId="23" xfId="0" applyBorder="1"/>
    <xf numFmtId="0" fontId="0" fillId="0" borderId="24" xfId="0" applyBorder="1"/>
    <xf numFmtId="0" fontId="3" fillId="11" borderId="3" xfId="8" applyBorder="1" applyAlignment="1" applyProtection="1">
      <alignment horizontal="center" vertical="center" wrapText="1"/>
      <protection locked="0"/>
    </xf>
    <xf numFmtId="0" fontId="46" fillId="0" borderId="0" xfId="17" applyFont="1" applyAlignment="1">
      <alignment vertical="top"/>
    </xf>
    <xf numFmtId="37" fontId="3" fillId="8" borderId="3" xfId="28" applyNumberFormat="1" applyFont="1" applyFill="1" applyBorder="1" applyAlignment="1" applyProtection="1">
      <alignment horizontal="right" vertical="center" wrapText="1"/>
    </xf>
    <xf numFmtId="0" fontId="46" fillId="0" borderId="0" xfId="17" applyFont="1" applyAlignment="1">
      <alignment vertical="top" wrapText="1"/>
    </xf>
    <xf numFmtId="0" fontId="30" fillId="0" borderId="0" xfId="0" applyFont="1" applyAlignment="1">
      <alignment vertical="top"/>
    </xf>
    <xf numFmtId="0" fontId="41" fillId="0" borderId="0" xfId="0" applyFont="1" applyAlignment="1">
      <alignment vertical="top"/>
    </xf>
    <xf numFmtId="0" fontId="21" fillId="0" borderId="0" xfId="0" applyFont="1" applyAlignment="1">
      <alignment vertical="center"/>
    </xf>
    <xf numFmtId="0" fontId="30" fillId="0" borderId="0" xfId="0" applyFont="1"/>
    <xf numFmtId="0" fontId="59" fillId="0" borderId="0" xfId="0" applyFont="1" applyAlignment="1">
      <alignment vertical="top" wrapText="1"/>
    </xf>
    <xf numFmtId="0" fontId="0" fillId="0" borderId="17" xfId="0" applyBorder="1"/>
    <xf numFmtId="0" fontId="0" fillId="0" borderId="25" xfId="0" applyBorder="1"/>
    <xf numFmtId="0" fontId="0" fillId="0" borderId="18" xfId="0" applyBorder="1" applyAlignment="1">
      <alignment vertical="top" wrapText="1"/>
    </xf>
    <xf numFmtId="0" fontId="0" fillId="0" borderId="37" xfId="0" applyBorder="1" applyAlignment="1">
      <alignment vertical="top"/>
    </xf>
    <xf numFmtId="0" fontId="0" fillId="0" borderId="37" xfId="0" applyBorder="1" applyAlignment="1">
      <alignment vertical="top" wrapText="1"/>
    </xf>
    <xf numFmtId="0" fontId="1" fillId="0" borderId="18" xfId="0" applyFont="1" applyBorder="1" applyAlignment="1">
      <alignment vertical="top"/>
    </xf>
    <xf numFmtId="0" fontId="8" fillId="0" borderId="18" xfId="12" applyFont="1" applyBorder="1" applyAlignment="1">
      <alignment vertical="center"/>
    </xf>
    <xf numFmtId="0" fontId="0" fillId="0" borderId="19" xfId="0" applyBorder="1" applyAlignment="1">
      <alignment vertical="top"/>
    </xf>
    <xf numFmtId="165" fontId="0" fillId="0" borderId="19" xfId="26" applyNumberFormat="1" applyFont="1" applyBorder="1" applyAlignment="1" applyProtection="1">
      <alignment vertical="center"/>
    </xf>
    <xf numFmtId="0" fontId="5" fillId="0" borderId="19" xfId="0" applyFont="1" applyBorder="1" applyAlignment="1">
      <alignment vertical="center"/>
    </xf>
    <xf numFmtId="0" fontId="58" fillId="0" borderId="0" xfId="0" applyFont="1" applyAlignment="1">
      <alignment vertical="center"/>
    </xf>
    <xf numFmtId="4" fontId="5" fillId="0" borderId="0" xfId="0" applyNumberFormat="1" applyFont="1" applyAlignment="1">
      <alignment horizontal="right" vertical="center"/>
    </xf>
    <xf numFmtId="0" fontId="58" fillId="0" borderId="0" xfId="0" applyFont="1" applyAlignment="1">
      <alignment horizontal="left" vertical="top"/>
    </xf>
    <xf numFmtId="0" fontId="3" fillId="0" borderId="0" xfId="0" applyFont="1" applyAlignment="1">
      <alignment horizontal="left" vertical="top"/>
    </xf>
    <xf numFmtId="0" fontId="60" fillId="0" borderId="0" xfId="10" applyNumberFormat="1" applyFont="1" applyFill="1" applyBorder="1" applyAlignment="1" applyProtection="1">
      <alignment vertical="top"/>
    </xf>
    <xf numFmtId="0" fontId="3" fillId="0" borderId="0" xfId="0" applyFont="1" applyAlignment="1" applyProtection="1">
      <alignment vertical="top"/>
      <protection locked="0"/>
    </xf>
    <xf numFmtId="0" fontId="16" fillId="0" borderId="0" xfId="24" applyFill="1" applyBorder="1" applyAlignment="1" applyProtection="1">
      <alignment vertical="top" wrapText="1"/>
    </xf>
    <xf numFmtId="0" fontId="15" fillId="0" borderId="0" xfId="23" applyNumberFormat="1" applyFill="1" applyBorder="1" applyAlignment="1" applyProtection="1">
      <alignment vertical="center" wrapText="1"/>
    </xf>
    <xf numFmtId="0" fontId="1" fillId="0" borderId="13" xfId="0" applyFont="1" applyBorder="1" applyAlignment="1">
      <alignment vertical="top"/>
    </xf>
    <xf numFmtId="0" fontId="1" fillId="0" borderId="26" xfId="0" applyFont="1" applyBorder="1" applyAlignment="1">
      <alignment vertical="top"/>
    </xf>
    <xf numFmtId="0" fontId="0" fillId="6" borderId="3" xfId="0" applyFill="1" applyBorder="1" applyAlignment="1" applyProtection="1">
      <alignment horizontal="center" vertical="center"/>
      <protection locked="0"/>
    </xf>
    <xf numFmtId="3" fontId="24" fillId="7" borderId="3" xfId="26" applyNumberFormat="1" applyFont="1" applyFill="1" applyBorder="1" applyAlignment="1" applyProtection="1">
      <alignment vertical="center"/>
      <protection locked="0"/>
    </xf>
    <xf numFmtId="171" fontId="0" fillId="15" borderId="3" xfId="0" applyNumberFormat="1" applyFill="1" applyBorder="1" applyAlignment="1" applyProtection="1">
      <alignment vertical="center"/>
      <protection locked="0"/>
    </xf>
    <xf numFmtId="0" fontId="8" fillId="0" borderId="18" xfId="12" applyFont="1" applyBorder="1" applyAlignment="1">
      <alignment horizontal="left" vertical="center" wrapText="1"/>
    </xf>
    <xf numFmtId="37" fontId="3" fillId="0" borderId="0" xfId="5" applyNumberFormat="1" applyFont="1" applyFill="1" applyBorder="1" applyAlignment="1" applyProtection="1">
      <alignment horizontal="right" vertical="center"/>
      <protection locked="0"/>
    </xf>
    <xf numFmtId="167" fontId="24" fillId="11" borderId="7" xfId="21" applyNumberFormat="1" applyFont="1" applyFill="1" applyBorder="1" applyAlignment="1" applyProtection="1">
      <alignment horizontal="center" vertical="center"/>
      <protection locked="0"/>
    </xf>
    <xf numFmtId="169" fontId="1" fillId="16" borderId="9" xfId="10" applyNumberFormat="1" applyFont="1" applyFill="1" applyBorder="1" applyAlignment="1" applyProtection="1">
      <alignment wrapText="1"/>
    </xf>
    <xf numFmtId="170" fontId="3" fillId="16" borderId="7" xfId="10" applyNumberFormat="1" applyFont="1" applyFill="1" applyBorder="1" applyAlignment="1" applyProtection="1">
      <alignment vertical="center" wrapText="1"/>
    </xf>
    <xf numFmtId="0" fontId="57" fillId="0" borderId="0" xfId="0" applyFont="1" applyAlignment="1">
      <alignment vertical="center"/>
    </xf>
    <xf numFmtId="0" fontId="61" fillId="0" borderId="0" xfId="12" applyFont="1" applyBorder="1" applyAlignment="1">
      <alignment horizontal="left" vertical="center" wrapText="1"/>
    </xf>
    <xf numFmtId="0" fontId="0" fillId="0" borderId="0" xfId="0" applyAlignment="1">
      <alignment horizontal="left" vertical="top" wrapText="1"/>
    </xf>
    <xf numFmtId="0" fontId="62" fillId="0" borderId="0" xfId="12" applyFont="1" applyBorder="1" applyAlignment="1">
      <alignment horizontal="left" vertical="center" wrapText="1"/>
    </xf>
    <xf numFmtId="0" fontId="3" fillId="0" borderId="0" xfId="0" applyFont="1" applyAlignment="1">
      <alignment horizontal="left" vertical="center" wrapText="1"/>
    </xf>
    <xf numFmtId="0" fontId="1" fillId="0" borderId="3" xfId="12" applyBorder="1" applyAlignment="1">
      <alignment wrapText="1"/>
    </xf>
    <xf numFmtId="0" fontId="0" fillId="7" borderId="3" xfId="0" applyFill="1" applyBorder="1" applyAlignment="1" applyProtection="1">
      <alignment vertical="top" wrapText="1"/>
      <protection locked="0"/>
    </xf>
    <xf numFmtId="0" fontId="57" fillId="0" borderId="0" xfId="0" applyFont="1" applyAlignment="1">
      <alignment horizontal="right" vertical="center"/>
    </xf>
    <xf numFmtId="0" fontId="30" fillId="0" borderId="0" xfId="0" applyFont="1" applyAlignment="1">
      <alignment vertical="top" wrapText="1"/>
    </xf>
    <xf numFmtId="0" fontId="30" fillId="0" borderId="11" xfId="0" applyFont="1" applyBorder="1" applyAlignment="1">
      <alignment vertical="top" wrapText="1"/>
    </xf>
    <xf numFmtId="0" fontId="8" fillId="0" borderId="27" xfId="12" applyFont="1" applyBorder="1" applyAlignment="1">
      <alignment horizontal="left" vertical="top" wrapText="1"/>
    </xf>
    <xf numFmtId="0" fontId="30" fillId="0" borderId="27" xfId="0" applyFont="1" applyBorder="1" applyAlignment="1">
      <alignment vertical="top" wrapText="1"/>
    </xf>
    <xf numFmtId="0" fontId="8" fillId="0" borderId="11" xfId="12" applyFont="1" applyBorder="1" applyAlignment="1">
      <alignment horizontal="left" vertical="top" wrapText="1"/>
    </xf>
    <xf numFmtId="0" fontId="30" fillId="0" borderId="28" xfId="0" applyFont="1" applyBorder="1" applyAlignment="1">
      <alignment vertical="top" wrapText="1"/>
    </xf>
    <xf numFmtId="0" fontId="59" fillId="0" borderId="0" xfId="0" applyFont="1" applyAlignment="1">
      <alignment horizontal="right" vertical="center"/>
    </xf>
    <xf numFmtId="0" fontId="31" fillId="0" borderId="29" xfId="17" applyFont="1" applyBorder="1" applyAlignment="1">
      <alignment vertical="top" wrapText="1"/>
    </xf>
    <xf numFmtId="0" fontId="31" fillId="0" borderId="30" xfId="17" applyFont="1" applyBorder="1" applyAlignment="1">
      <alignment vertical="top" wrapText="1"/>
    </xf>
    <xf numFmtId="0" fontId="0" fillId="10" borderId="12" xfId="0" applyFill="1" applyBorder="1" applyAlignment="1" applyProtection="1">
      <alignment horizontal="left" vertical="center" wrapText="1"/>
      <protection locked="0"/>
    </xf>
    <xf numFmtId="0" fontId="4" fillId="0" borderId="11" xfId="0" applyFont="1" applyBorder="1" applyAlignment="1">
      <alignment vertical="top" wrapText="1"/>
    </xf>
    <xf numFmtId="0" fontId="4" fillId="0" borderId="10" xfId="0" applyFont="1" applyBorder="1" applyAlignment="1">
      <alignment horizontal="center" vertical="top" wrapText="1"/>
    </xf>
    <xf numFmtId="0" fontId="57" fillId="0" borderId="0" xfId="0" applyFont="1" applyAlignment="1">
      <alignment horizontal="left"/>
    </xf>
    <xf numFmtId="0" fontId="62" fillId="0" borderId="0" xfId="17" applyFont="1" applyAlignment="1">
      <alignment vertical="top"/>
    </xf>
    <xf numFmtId="0" fontId="62" fillId="0" borderId="0" xfId="17" applyFont="1"/>
    <xf numFmtId="0" fontId="64" fillId="0" borderId="0" xfId="17" applyFont="1"/>
    <xf numFmtId="168" fontId="9" fillId="0" borderId="0" xfId="16" applyNumberFormat="1" applyFont="1" applyAlignment="1">
      <alignment horizontal="center"/>
    </xf>
    <xf numFmtId="0" fontId="51" fillId="0" borderId="0" xfId="17" applyFont="1"/>
    <xf numFmtId="0" fontId="27" fillId="0" borderId="0" xfId="17" applyFont="1"/>
    <xf numFmtId="0" fontId="5" fillId="0" borderId="0" xfId="0" applyFont="1" applyAlignment="1">
      <alignment horizontal="left" vertical="top" wrapText="1"/>
    </xf>
    <xf numFmtId="0" fontId="5" fillId="0" borderId="0" xfId="0" applyFont="1" applyAlignment="1">
      <alignment horizontal="right" vertical="top"/>
    </xf>
    <xf numFmtId="0" fontId="3" fillId="0" borderId="0" xfId="0" applyFont="1" applyAlignment="1">
      <alignment vertical="top" wrapText="1"/>
    </xf>
    <xf numFmtId="0" fontId="2" fillId="0" borderId="0" xfId="0" applyFont="1" applyAlignment="1">
      <alignment vertical="top"/>
    </xf>
    <xf numFmtId="0" fontId="0" fillId="0" borderId="0" xfId="0" applyProtection="1">
      <protection locked="0"/>
    </xf>
    <xf numFmtId="0" fontId="3" fillId="0" borderId="0" xfId="0" applyFont="1" applyAlignment="1" applyProtection="1">
      <alignment horizontal="right"/>
      <protection locked="0"/>
    </xf>
    <xf numFmtId="0" fontId="3" fillId="0" borderId="64" xfId="0" applyFont="1" applyBorder="1" applyProtection="1">
      <protection locked="0"/>
    </xf>
    <xf numFmtId="0" fontId="3" fillId="0" borderId="65" xfId="0" applyFont="1" applyBorder="1" applyProtection="1">
      <protection locked="0"/>
    </xf>
    <xf numFmtId="0" fontId="3" fillId="15" borderId="0" xfId="0" applyFont="1" applyFill="1" applyProtection="1">
      <protection locked="0"/>
    </xf>
    <xf numFmtId="0" fontId="3" fillId="7" borderId="0" xfId="0" applyFont="1" applyFill="1" applyProtection="1">
      <protection locked="0"/>
    </xf>
    <xf numFmtId="0" fontId="3" fillId="0" borderId="3" xfId="0" applyFont="1" applyBorder="1" applyProtection="1">
      <protection locked="0"/>
    </xf>
    <xf numFmtId="170" fontId="3" fillId="8" borderId="0" xfId="5" applyNumberFormat="1" applyFont="1" applyFill="1" applyProtection="1">
      <protection locked="0"/>
    </xf>
    <xf numFmtId="0" fontId="3" fillId="19" borderId="0" xfId="0" applyFont="1" applyFill="1" applyAlignment="1" applyProtection="1">
      <alignment horizontal="center" vertical="center" wrapText="1"/>
      <protection locked="0"/>
    </xf>
    <xf numFmtId="0" fontId="36" fillId="0" borderId="0" xfId="0" applyFont="1" applyProtection="1">
      <protection locked="0"/>
    </xf>
    <xf numFmtId="0" fontId="0" fillId="15" borderId="21" xfId="0" applyFill="1" applyBorder="1" applyAlignment="1" applyProtection="1">
      <alignment horizontal="left" vertical="center" indent="5"/>
      <protection locked="0"/>
    </xf>
    <xf numFmtId="0" fontId="3" fillId="6" borderId="0" xfId="0" applyFont="1" applyFill="1" applyProtection="1">
      <protection locked="0"/>
    </xf>
    <xf numFmtId="0" fontId="1" fillId="0" borderId="29" xfId="0" applyFont="1" applyBorder="1" applyAlignment="1">
      <alignment vertical="top"/>
    </xf>
    <xf numFmtId="0" fontId="1" fillId="0" borderId="10" xfId="0" applyFont="1" applyBorder="1" applyAlignment="1">
      <alignment vertical="top"/>
    </xf>
    <xf numFmtId="0" fontId="1" fillId="0" borderId="27" xfId="0" applyFont="1" applyBorder="1" applyAlignment="1">
      <alignment vertical="top"/>
    </xf>
    <xf numFmtId="0" fontId="25" fillId="6" borderId="3" xfId="17" applyFont="1" applyFill="1" applyBorder="1" applyAlignment="1" applyProtection="1">
      <alignment vertical="center"/>
      <protection locked="0"/>
    </xf>
    <xf numFmtId="0" fontId="62" fillId="6" borderId="3" xfId="17" applyFont="1" applyFill="1" applyBorder="1" applyAlignment="1" applyProtection="1">
      <alignment vertical="center" wrapText="1"/>
      <protection locked="0"/>
    </xf>
    <xf numFmtId="0" fontId="1" fillId="20" borderId="3" xfId="0" applyFont="1" applyFill="1" applyBorder="1" applyAlignment="1">
      <alignment vertical="top" wrapText="1"/>
    </xf>
    <xf numFmtId="0" fontId="51" fillId="0" borderId="0" xfId="17" applyFont="1" applyAlignment="1">
      <alignment vertical="top"/>
    </xf>
    <xf numFmtId="0" fontId="3" fillId="10" borderId="12" xfId="0" applyFont="1" applyFill="1" applyBorder="1" applyAlignment="1" applyProtection="1">
      <alignment horizontal="left" vertical="center" wrapText="1"/>
      <protection locked="0"/>
    </xf>
    <xf numFmtId="0" fontId="3" fillId="7" borderId="3" xfId="6" applyFont="1" applyFill="1" applyBorder="1" applyAlignment="1">
      <alignment horizontal="center" vertical="center" wrapText="1"/>
      <protection locked="0"/>
    </xf>
    <xf numFmtId="0" fontId="3" fillId="0" borderId="38" xfId="11" applyBorder="1" applyAlignment="1">
      <alignment horizontal="left" vertical="top" wrapText="1"/>
    </xf>
    <xf numFmtId="0" fontId="3" fillId="0" borderId="39" xfId="11" applyBorder="1" applyAlignment="1">
      <alignment horizontal="left" vertical="top" wrapText="1"/>
    </xf>
    <xf numFmtId="0" fontId="0" fillId="0" borderId="57" xfId="0" applyBorder="1" applyAlignment="1">
      <alignment vertical="top"/>
    </xf>
    <xf numFmtId="0" fontId="1" fillId="0" borderId="42" xfId="11" applyFont="1" applyBorder="1" applyAlignment="1">
      <alignment horizontal="left" vertical="top" wrapText="1"/>
    </xf>
    <xf numFmtId="0" fontId="1" fillId="0" borderId="43" xfId="11" applyFont="1" applyBorder="1" applyAlignment="1">
      <alignment horizontal="left" vertical="top" wrapText="1"/>
    </xf>
    <xf numFmtId="0" fontId="1" fillId="0" borderId="44" xfId="0" applyFont="1" applyBorder="1" applyAlignment="1">
      <alignment vertical="top" wrapText="1"/>
    </xf>
    <xf numFmtId="0" fontId="1" fillId="0" borderId="45" xfId="11" applyFont="1" applyBorder="1" applyAlignment="1">
      <alignment horizontal="left" vertical="top" wrapText="1"/>
    </xf>
    <xf numFmtId="0" fontId="1" fillId="0" borderId="46" xfId="11" applyFont="1" applyBorder="1" applyAlignment="1">
      <alignment horizontal="left" vertical="top" wrapText="1"/>
    </xf>
    <xf numFmtId="0" fontId="1" fillId="0" borderId="47" xfId="0" applyFont="1" applyBorder="1" applyAlignment="1">
      <alignment vertical="top" wrapText="1"/>
    </xf>
    <xf numFmtId="0" fontId="1" fillId="0" borderId="0" xfId="0" applyFont="1" applyAlignment="1">
      <alignment horizontal="left" vertical="top" wrapText="1"/>
    </xf>
    <xf numFmtId="37" fontId="3" fillId="8" borderId="3" xfId="5" applyNumberFormat="1" applyFont="1" applyFill="1" applyBorder="1" applyAlignment="1" applyProtection="1">
      <alignment vertical="center" wrapText="1"/>
      <protection locked="0"/>
    </xf>
    <xf numFmtId="3" fontId="24" fillId="8" borderId="12" xfId="26" applyNumberFormat="1" applyFont="1" applyFill="1" applyBorder="1" applyAlignment="1">
      <alignment horizontal="right" vertical="center"/>
    </xf>
    <xf numFmtId="3" fontId="24" fillId="8" borderId="26" xfId="26" applyNumberFormat="1" applyFont="1" applyFill="1" applyBorder="1" applyAlignment="1">
      <alignment horizontal="right" vertical="center"/>
    </xf>
    <xf numFmtId="0" fontId="3" fillId="0" borderId="0" xfId="0" applyFont="1" applyAlignment="1">
      <alignment horizontal="left"/>
    </xf>
    <xf numFmtId="0" fontId="3" fillId="0" borderId="31" xfId="0" applyFont="1" applyBorder="1" applyAlignment="1">
      <alignment horizontal="left"/>
    </xf>
    <xf numFmtId="0" fontId="8" fillId="0" borderId="0" xfId="12" applyFont="1" applyBorder="1" applyAlignment="1">
      <alignment horizontal="left" vertical="center" wrapText="1"/>
    </xf>
    <xf numFmtId="49" fontId="3" fillId="6" borderId="3" xfId="6" applyNumberFormat="1" applyBorder="1">
      <alignment vertical="top" wrapText="1"/>
      <protection locked="0"/>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26" xfId="0" applyBorder="1" applyAlignment="1">
      <alignment horizontal="left" vertical="center" wrapText="1"/>
    </xf>
    <xf numFmtId="0" fontId="1" fillId="0" borderId="29" xfId="12" applyBorder="1" applyAlignment="1">
      <alignment horizontal="left" wrapText="1"/>
    </xf>
    <xf numFmtId="0" fontId="1" fillId="0" borderId="27" xfId="12" applyBorder="1" applyAlignment="1">
      <alignment horizontal="left" wrapText="1"/>
    </xf>
    <xf numFmtId="0" fontId="1" fillId="0" borderId="10" xfId="12" applyBorder="1" applyAlignment="1">
      <alignment horizontal="left" wrapText="1"/>
    </xf>
    <xf numFmtId="0" fontId="3" fillId="0" borderId="35" xfId="11" applyAlignment="1">
      <alignment horizontal="left" vertical="top" wrapText="1"/>
    </xf>
    <xf numFmtId="49" fontId="3" fillId="6" borderId="49" xfId="6" applyNumberFormat="1" applyBorder="1" applyAlignment="1">
      <alignment horizontal="left" vertical="top" wrapText="1"/>
      <protection locked="0"/>
    </xf>
    <xf numFmtId="49" fontId="3" fillId="6" borderId="0" xfId="6" applyNumberFormat="1" applyBorder="1" applyAlignment="1">
      <alignment horizontal="left" vertical="top" wrapText="1"/>
      <protection locked="0"/>
    </xf>
    <xf numFmtId="49" fontId="3" fillId="6" borderId="50" xfId="6" applyNumberFormat="1" applyBorder="1" applyAlignment="1">
      <alignment horizontal="left" vertical="top" wrapText="1"/>
      <protection locked="0"/>
    </xf>
    <xf numFmtId="49" fontId="3" fillId="6" borderId="45" xfId="6" applyNumberFormat="1" applyBorder="1" applyAlignment="1">
      <alignment horizontal="left" vertical="top" wrapText="1"/>
      <protection locked="0"/>
    </xf>
    <xf numFmtId="49" fontId="3" fillId="6" borderId="46" xfId="6" applyNumberFormat="1" applyBorder="1" applyAlignment="1">
      <alignment horizontal="left" vertical="top" wrapText="1"/>
      <protection locked="0"/>
    </xf>
    <xf numFmtId="49" fontId="3" fillId="6" borderId="47" xfId="6" applyNumberFormat="1" applyBorder="1" applyAlignment="1">
      <alignment horizontal="left" vertical="top" wrapText="1"/>
      <protection locked="0"/>
    </xf>
    <xf numFmtId="0" fontId="41" fillId="0" borderId="0" xfId="0" applyFont="1" applyAlignment="1">
      <alignment horizontal="left" vertical="top" wrapText="1"/>
    </xf>
    <xf numFmtId="49" fontId="3" fillId="6" borderId="7" xfId="6" applyNumberFormat="1" applyBorder="1">
      <alignment vertical="top" wrapText="1"/>
      <protection locked="0"/>
    </xf>
    <xf numFmtId="0" fontId="1" fillId="0" borderId="39" xfId="0" applyFont="1" applyBorder="1" applyAlignment="1">
      <alignment horizontal="left" vertical="center" wrapText="1"/>
    </xf>
    <xf numFmtId="0" fontId="3" fillId="0" borderId="38" xfId="11" applyBorder="1" applyAlignment="1">
      <alignment horizontal="left" vertical="top"/>
    </xf>
    <xf numFmtId="0" fontId="3" fillId="0" borderId="39" xfId="11" applyBorder="1" applyAlignment="1">
      <alignment horizontal="left" vertical="top"/>
    </xf>
    <xf numFmtId="0" fontId="3" fillId="0" borderId="40" xfId="11" applyBorder="1" applyAlignment="1">
      <alignment horizontal="left" vertical="top"/>
    </xf>
    <xf numFmtId="49" fontId="3" fillId="11" borderId="42" xfId="11" applyNumberFormat="1" applyFill="1" applyBorder="1" applyAlignment="1" applyProtection="1">
      <alignment horizontal="left" vertical="top"/>
      <protection locked="0"/>
    </xf>
    <xf numFmtId="49" fontId="3" fillId="11" borderId="43" xfId="11" applyNumberFormat="1" applyFill="1" applyBorder="1" applyAlignment="1" applyProtection="1">
      <alignment horizontal="left" vertical="top"/>
      <protection locked="0"/>
    </xf>
    <xf numFmtId="49" fontId="3" fillId="11" borderId="44" xfId="11" applyNumberFormat="1" applyFill="1" applyBorder="1" applyAlignment="1" applyProtection="1">
      <alignment horizontal="left" vertical="top"/>
      <protection locked="0"/>
    </xf>
    <xf numFmtId="49" fontId="3" fillId="11" borderId="45" xfId="11" applyNumberFormat="1" applyFill="1" applyBorder="1" applyAlignment="1" applyProtection="1">
      <alignment horizontal="left" vertical="top"/>
      <protection locked="0"/>
    </xf>
    <xf numFmtId="49" fontId="3" fillId="11" borderId="46" xfId="11" applyNumberFormat="1" applyFill="1" applyBorder="1" applyAlignment="1" applyProtection="1">
      <alignment horizontal="left" vertical="top"/>
      <protection locked="0"/>
    </xf>
    <xf numFmtId="49" fontId="3" fillId="11" borderId="47" xfId="11" applyNumberFormat="1" applyFill="1" applyBorder="1" applyAlignment="1" applyProtection="1">
      <alignment horizontal="left" vertical="top"/>
      <protection locked="0"/>
    </xf>
    <xf numFmtId="49" fontId="3" fillId="11" borderId="38" xfId="11" applyNumberFormat="1" applyFill="1" applyBorder="1" applyAlignment="1" applyProtection="1">
      <alignment horizontal="left" vertical="top" wrapText="1"/>
      <protection locked="0"/>
    </xf>
    <xf numFmtId="49" fontId="3" fillId="11" borderId="39" xfId="11" applyNumberFormat="1" applyFill="1" applyBorder="1" applyAlignment="1" applyProtection="1">
      <alignment horizontal="left" vertical="top" wrapText="1"/>
      <protection locked="0"/>
    </xf>
    <xf numFmtId="49" fontId="3" fillId="11" borderId="40" xfId="11" applyNumberFormat="1" applyFill="1" applyBorder="1" applyAlignment="1" applyProtection="1">
      <alignment horizontal="left" vertical="top" wrapText="1"/>
      <protection locked="0"/>
    </xf>
    <xf numFmtId="0" fontId="3" fillId="0" borderId="40" xfId="11" applyBorder="1" applyAlignment="1">
      <alignment horizontal="left" vertical="top" wrapText="1"/>
    </xf>
    <xf numFmtId="49" fontId="3" fillId="15" borderId="38" xfId="11" applyNumberFormat="1" applyFill="1" applyBorder="1" applyAlignment="1" applyProtection="1">
      <alignment horizontal="left" vertical="top"/>
      <protection locked="0"/>
    </xf>
    <xf numFmtId="49" fontId="3" fillId="15" borderId="39" xfId="11" applyNumberFormat="1" applyFill="1" applyBorder="1" applyAlignment="1" applyProtection="1">
      <alignment horizontal="left" vertical="top"/>
      <protection locked="0"/>
    </xf>
    <xf numFmtId="49" fontId="3" fillId="15" borderId="40" xfId="11" applyNumberFormat="1" applyFill="1" applyBorder="1" applyAlignment="1" applyProtection="1">
      <alignment horizontal="left" vertical="top"/>
      <protection locked="0"/>
    </xf>
    <xf numFmtId="0" fontId="52" fillId="15" borderId="59" xfId="0" applyFont="1" applyFill="1" applyBorder="1" applyAlignment="1" applyProtection="1">
      <alignment horizontal="center" vertical="center" wrapText="1"/>
      <protection locked="0"/>
    </xf>
    <xf numFmtId="0" fontId="52" fillId="15" borderId="58" xfId="0" applyFont="1" applyFill="1" applyBorder="1" applyAlignment="1" applyProtection="1">
      <alignment horizontal="center" vertical="center" wrapText="1"/>
      <protection locked="0"/>
    </xf>
    <xf numFmtId="0" fontId="52" fillId="15" borderId="60" xfId="0" applyFont="1" applyFill="1" applyBorder="1" applyAlignment="1" applyProtection="1">
      <alignment horizontal="center" vertical="center" wrapText="1"/>
      <protection locked="0"/>
    </xf>
    <xf numFmtId="0" fontId="52" fillId="15" borderId="61" xfId="0" applyFont="1" applyFill="1" applyBorder="1" applyAlignment="1" applyProtection="1">
      <alignment horizontal="center" vertical="center" wrapText="1"/>
      <protection locked="0"/>
    </xf>
    <xf numFmtId="0" fontId="52" fillId="15" borderId="62" xfId="0" applyFont="1" applyFill="1" applyBorder="1" applyAlignment="1" applyProtection="1">
      <alignment horizontal="center" vertical="center" wrapText="1"/>
      <protection locked="0"/>
    </xf>
    <xf numFmtId="0" fontId="52" fillId="15" borderId="63" xfId="0" applyFont="1" applyFill="1" applyBorder="1" applyAlignment="1" applyProtection="1">
      <alignment horizontal="center" vertical="center" wrapText="1"/>
      <protection locked="0"/>
    </xf>
    <xf numFmtId="49" fontId="3" fillId="15" borderId="35" xfId="11" applyNumberFormat="1" applyFill="1" applyAlignment="1" applyProtection="1">
      <alignment horizontal="left" vertical="top"/>
      <protection locked="0"/>
    </xf>
    <xf numFmtId="169" fontId="3" fillId="11" borderId="41" xfId="11" applyNumberFormat="1" applyFont="1" applyFill="1" applyBorder="1" applyAlignment="1" applyProtection="1">
      <alignment horizontal="left" vertical="top" wrapText="1"/>
      <protection locked="0"/>
    </xf>
    <xf numFmtId="169" fontId="3" fillId="11" borderId="41" xfId="11" applyNumberFormat="1" applyFont="1" applyFill="1" applyBorder="1" applyAlignment="1" applyProtection="1">
      <alignment horizontal="center" vertical="top" wrapText="1"/>
      <protection locked="0"/>
    </xf>
    <xf numFmtId="0" fontId="3" fillId="0" borderId="42" xfId="11" applyNumberFormat="1" applyFont="1" applyBorder="1" applyAlignment="1" applyProtection="1">
      <alignment horizontal="left" vertical="top" wrapText="1"/>
    </xf>
    <xf numFmtId="0" fontId="3" fillId="0" borderId="43" xfId="11" applyNumberFormat="1" applyFont="1" applyBorder="1" applyAlignment="1" applyProtection="1">
      <alignment horizontal="left" vertical="top" wrapText="1"/>
    </xf>
    <xf numFmtId="0" fontId="3" fillId="0" borderId="44" xfId="11" applyNumberFormat="1" applyFont="1" applyBorder="1" applyAlignment="1" applyProtection="1">
      <alignment horizontal="left" vertical="top" wrapText="1"/>
    </xf>
    <xf numFmtId="169" fontId="3" fillId="11" borderId="45" xfId="11" applyNumberFormat="1" applyFont="1" applyFill="1" applyBorder="1" applyAlignment="1" applyProtection="1">
      <alignment horizontal="left" vertical="top" wrapText="1"/>
      <protection locked="0"/>
    </xf>
    <xf numFmtId="169" fontId="3" fillId="11" borderId="46" xfId="11" applyNumberFormat="1" applyFont="1" applyFill="1" applyBorder="1" applyAlignment="1" applyProtection="1">
      <alignment horizontal="left" vertical="top" wrapText="1"/>
      <protection locked="0"/>
    </xf>
    <xf numFmtId="169" fontId="3" fillId="11" borderId="47" xfId="11" applyNumberFormat="1" applyFont="1" applyFill="1" applyBorder="1" applyAlignment="1" applyProtection="1">
      <alignment horizontal="left" vertical="top" wrapText="1"/>
      <protection locked="0"/>
    </xf>
    <xf numFmtId="0" fontId="3" fillId="17" borderId="45" xfId="11" applyNumberFormat="1" applyFont="1" applyFill="1" applyBorder="1" applyAlignment="1" applyProtection="1">
      <alignment horizontal="left" vertical="top" wrapText="1"/>
      <protection locked="0"/>
    </xf>
    <xf numFmtId="0" fontId="3" fillId="17" borderId="46" xfId="11" applyNumberFormat="1" applyFont="1" applyFill="1" applyBorder="1" applyAlignment="1" applyProtection="1">
      <alignment horizontal="left" vertical="top" wrapText="1"/>
      <protection locked="0"/>
    </xf>
    <xf numFmtId="0" fontId="3" fillId="17" borderId="47" xfId="11" applyNumberFormat="1" applyFont="1" applyFill="1" applyBorder="1" applyAlignment="1" applyProtection="1">
      <alignment horizontal="left" vertical="top" wrapText="1"/>
      <protection locked="0"/>
    </xf>
    <xf numFmtId="0" fontId="1" fillId="0" borderId="3" xfId="0" applyFont="1" applyBorder="1" applyAlignment="1">
      <alignment horizontal="left" vertical="top" wrapText="1"/>
    </xf>
    <xf numFmtId="0" fontId="3" fillId="13" borderId="38" xfId="11" applyNumberFormat="1" applyFont="1" applyFill="1" applyBorder="1" applyAlignment="1" applyProtection="1">
      <alignment horizontal="left" vertical="top" wrapText="1"/>
      <protection locked="0"/>
    </xf>
    <xf numFmtId="0" fontId="3" fillId="13" borderId="39" xfId="11" applyNumberFormat="1" applyFont="1" applyFill="1" applyBorder="1" applyAlignment="1" applyProtection="1">
      <alignment horizontal="left" vertical="top" wrapText="1"/>
      <protection locked="0"/>
    </xf>
    <xf numFmtId="0" fontId="0" fillId="0" borderId="40" xfId="0" applyBorder="1" applyAlignment="1" applyProtection="1">
      <alignment vertical="top"/>
      <protection locked="0"/>
    </xf>
    <xf numFmtId="0" fontId="3" fillId="0" borderId="38" xfId="11" applyNumberFormat="1" applyFont="1" applyBorder="1" applyAlignment="1" applyProtection="1">
      <alignment horizontal="left" vertical="top" wrapText="1"/>
    </xf>
    <xf numFmtId="0" fontId="3" fillId="0" borderId="40" xfId="0" applyFont="1" applyBorder="1" applyAlignment="1">
      <alignment horizontal="left" vertical="top" wrapText="1"/>
    </xf>
    <xf numFmtId="0" fontId="3" fillId="11" borderId="38" xfId="8" applyNumberFormat="1" applyFont="1" applyBorder="1" applyAlignment="1" applyProtection="1">
      <alignment horizontal="left" vertical="top" wrapText="1"/>
      <protection locked="0"/>
    </xf>
    <xf numFmtId="0" fontId="3" fillId="11" borderId="39" xfId="8" applyNumberFormat="1" applyFont="1" applyBorder="1" applyAlignment="1" applyProtection="1">
      <alignment horizontal="left" vertical="top" wrapText="1"/>
      <protection locked="0"/>
    </xf>
    <xf numFmtId="0" fontId="3" fillId="11" borderId="40" xfId="8" applyNumberFormat="1" applyFont="1" applyBorder="1" applyAlignment="1" applyProtection="1">
      <alignment horizontal="left" vertical="top" wrapText="1"/>
      <protection locked="0"/>
    </xf>
    <xf numFmtId="0" fontId="1" fillId="0" borderId="12" xfId="0" applyFont="1" applyBorder="1" applyAlignment="1">
      <alignment horizontal="left" wrapText="1"/>
    </xf>
    <xf numFmtId="0" fontId="1" fillId="0" borderId="26" xfId="0" applyFont="1" applyBorder="1" applyAlignment="1">
      <alignment horizontal="left" wrapText="1"/>
    </xf>
    <xf numFmtId="3" fontId="5" fillId="8" borderId="12" xfId="26" applyNumberFormat="1" applyFont="1" applyFill="1" applyBorder="1" applyAlignment="1">
      <alignment horizontal="right" vertical="center"/>
    </xf>
    <xf numFmtId="3" fontId="5" fillId="8" borderId="26" xfId="26" applyNumberFormat="1" applyFont="1" applyFill="1" applyBorder="1" applyAlignment="1">
      <alignment horizontal="right" vertical="center"/>
    </xf>
    <xf numFmtId="0" fontId="1" fillId="0" borderId="29" xfId="0" applyFont="1" applyBorder="1" applyAlignment="1">
      <alignment horizontal="left" vertical="top"/>
    </xf>
    <xf numFmtId="0" fontId="1" fillId="0" borderId="27" xfId="0" applyFont="1" applyBorder="1" applyAlignment="1">
      <alignment horizontal="left" vertical="top"/>
    </xf>
    <xf numFmtId="0" fontId="1" fillId="0" borderId="10" xfId="0" applyFont="1" applyBorder="1" applyAlignment="1">
      <alignment horizontal="left" vertical="top"/>
    </xf>
    <xf numFmtId="0" fontId="1" fillId="0" borderId="30" xfId="0" applyFont="1" applyBorder="1" applyAlignment="1">
      <alignment horizontal="left" vertical="top"/>
    </xf>
    <xf numFmtId="0" fontId="1" fillId="0" borderId="11" xfId="0" applyFont="1" applyBorder="1" applyAlignment="1">
      <alignment horizontal="left" vertical="top"/>
    </xf>
    <xf numFmtId="0" fontId="1" fillId="0" borderId="28" xfId="0" applyFont="1" applyBorder="1" applyAlignment="1">
      <alignment horizontal="left" vertical="top"/>
    </xf>
    <xf numFmtId="0" fontId="1" fillId="0" borderId="3" xfId="0" applyFont="1" applyBorder="1" applyAlignment="1">
      <alignment horizontal="left" vertical="center"/>
    </xf>
    <xf numFmtId="0" fontId="4" fillId="0" borderId="3" xfId="0" applyFont="1" applyBorder="1" applyAlignment="1">
      <alignment horizontal="left" vertical="center"/>
    </xf>
    <xf numFmtId="0" fontId="3" fillId="11" borderId="41" xfId="11" applyNumberFormat="1" applyFont="1" applyFill="1" applyBorder="1" applyAlignment="1" applyProtection="1">
      <alignment horizontal="left" vertical="top" wrapText="1"/>
      <protection locked="0"/>
    </xf>
    <xf numFmtId="0" fontId="3" fillId="0" borderId="48" xfId="11" applyNumberFormat="1" applyFont="1" applyBorder="1" applyAlignment="1" applyProtection="1">
      <alignment horizontal="left" vertical="top" wrapText="1"/>
    </xf>
    <xf numFmtId="0" fontId="0" fillId="10" borderId="12" xfId="0" applyFill="1" applyBorder="1" applyAlignment="1">
      <alignment horizontal="left" vertical="center" wrapText="1"/>
    </xf>
    <xf numFmtId="0" fontId="0" fillId="10" borderId="13" xfId="0" applyFill="1" applyBorder="1" applyAlignment="1">
      <alignment horizontal="left" vertical="center" wrapText="1"/>
    </xf>
    <xf numFmtId="0" fontId="0" fillId="10" borderId="26" xfId="0" applyFill="1" applyBorder="1" applyAlignment="1">
      <alignment horizontal="left" vertical="center" wrapText="1"/>
    </xf>
    <xf numFmtId="0" fontId="0" fillId="0" borderId="29"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31" xfId="0" applyBorder="1" applyAlignment="1">
      <alignment horizontal="left" vertical="center" wrapText="1"/>
    </xf>
    <xf numFmtId="0" fontId="0" fillId="0" borderId="30" xfId="0" applyBorder="1" applyAlignment="1">
      <alignment horizontal="left" vertical="center" wrapText="1"/>
    </xf>
    <xf numFmtId="0" fontId="0" fillId="0" borderId="11" xfId="0" applyBorder="1" applyAlignment="1">
      <alignment horizontal="left" vertical="center" wrapText="1"/>
    </xf>
    <xf numFmtId="0" fontId="0" fillId="0" borderId="28" xfId="0" applyBorder="1" applyAlignment="1">
      <alignment horizontal="left" vertical="center" wrapText="1"/>
    </xf>
    <xf numFmtId="0" fontId="0" fillId="7" borderId="1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0" borderId="26" xfId="0" applyBorder="1" applyAlignment="1" applyProtection="1">
      <alignment vertical="top" wrapText="1"/>
      <protection locked="0"/>
    </xf>
    <xf numFmtId="0" fontId="1" fillId="0" borderId="29" xfId="0" applyFont="1" applyBorder="1" applyAlignment="1">
      <alignment horizontal="center" vertical="top" wrapText="1"/>
    </xf>
    <xf numFmtId="0" fontId="1" fillId="0" borderId="10" xfId="0" applyFont="1" applyBorder="1" applyAlignment="1">
      <alignment horizontal="center" vertical="top"/>
    </xf>
    <xf numFmtId="0" fontId="3" fillId="0" borderId="38" xfId="24" applyFont="1" applyFill="1" applyBorder="1" applyAlignment="1" applyProtection="1">
      <alignment horizontal="left" vertical="top" wrapText="1"/>
    </xf>
    <xf numFmtId="0" fontId="3" fillId="0" borderId="39" xfId="24" applyFont="1" applyFill="1" applyBorder="1" applyAlignment="1" applyProtection="1">
      <alignment horizontal="left" vertical="top" wrapText="1"/>
    </xf>
    <xf numFmtId="0" fontId="3" fillId="0" borderId="40" xfId="24" applyFont="1" applyFill="1" applyBorder="1" applyAlignment="1" applyProtection="1">
      <alignment horizontal="left" vertical="top" wrapText="1"/>
    </xf>
    <xf numFmtId="165" fontId="24" fillId="7" borderId="30" xfId="26" applyNumberFormat="1" applyFont="1" applyFill="1" applyBorder="1" applyAlignment="1" applyProtection="1">
      <alignment horizontal="left" vertical="center"/>
      <protection locked="0"/>
    </xf>
    <xf numFmtId="165" fontId="24" fillId="7" borderId="28" xfId="26" applyNumberFormat="1" applyFont="1" applyFill="1" applyBorder="1" applyAlignment="1" applyProtection="1">
      <alignment horizontal="left" vertical="center"/>
      <protection locked="0"/>
    </xf>
    <xf numFmtId="0" fontId="3" fillId="13" borderId="7" xfId="10" applyNumberFormat="1" applyFont="1" applyBorder="1" applyAlignment="1" applyProtection="1">
      <alignment horizontal="left" vertical="top" wrapText="1"/>
      <protection locked="0"/>
    </xf>
    <xf numFmtId="0" fontId="3" fillId="0" borderId="9" xfId="0" applyFont="1" applyBorder="1" applyAlignment="1">
      <alignment horizontal="left" vertical="top" wrapText="1"/>
    </xf>
    <xf numFmtId="0" fontId="20" fillId="0" borderId="0" xfId="0" applyFont="1" applyAlignment="1">
      <alignment horizontal="left" vertical="center"/>
    </xf>
    <xf numFmtId="0" fontId="3" fillId="0" borderId="0" xfId="0" applyFont="1" applyAlignment="1">
      <alignment horizontal="left" vertical="center"/>
    </xf>
    <xf numFmtId="0" fontId="3" fillId="0" borderId="0" xfId="0" applyFont="1"/>
    <xf numFmtId="0" fontId="36" fillId="11" borderId="29" xfId="8" applyNumberFormat="1" applyFont="1" applyBorder="1" applyAlignment="1" applyProtection="1">
      <alignment horizontal="left" vertical="top" wrapText="1"/>
    </xf>
    <xf numFmtId="0" fontId="36" fillId="11" borderId="27" xfId="8" applyNumberFormat="1" applyFont="1" applyBorder="1" applyAlignment="1" applyProtection="1">
      <alignment horizontal="left" vertical="top" wrapText="1"/>
    </xf>
    <xf numFmtId="0" fontId="36" fillId="11" borderId="10" xfId="8" applyNumberFormat="1" applyFont="1" applyBorder="1" applyAlignment="1" applyProtection="1">
      <alignment horizontal="left" vertical="top" wrapText="1"/>
    </xf>
    <xf numFmtId="0" fontId="36" fillId="11" borderId="15" xfId="8" applyNumberFormat="1" applyFont="1" applyBorder="1" applyAlignment="1" applyProtection="1">
      <alignment horizontal="left" vertical="top" wrapText="1"/>
    </xf>
    <xf numFmtId="0" fontId="36" fillId="11" borderId="0" xfId="8" applyNumberFormat="1" applyFont="1" applyBorder="1" applyAlignment="1" applyProtection="1">
      <alignment horizontal="left" vertical="top" wrapText="1"/>
    </xf>
    <xf numFmtId="0" fontId="36" fillId="11" borderId="31" xfId="8" applyNumberFormat="1" applyFont="1" applyBorder="1" applyAlignment="1" applyProtection="1">
      <alignment horizontal="left" vertical="top" wrapText="1"/>
    </xf>
    <xf numFmtId="0" fontId="36" fillId="11" borderId="30" xfId="8" applyNumberFormat="1" applyFont="1" applyBorder="1" applyAlignment="1" applyProtection="1">
      <alignment horizontal="left" vertical="top" wrapText="1"/>
    </xf>
    <xf numFmtId="0" fontId="36" fillId="11" borderId="11" xfId="8" applyNumberFormat="1" applyFont="1" applyBorder="1" applyAlignment="1" applyProtection="1">
      <alignment horizontal="left" vertical="top" wrapText="1"/>
    </xf>
    <xf numFmtId="0" fontId="36" fillId="11" borderId="28" xfId="8" applyNumberFormat="1" applyFont="1" applyBorder="1" applyAlignment="1" applyProtection="1">
      <alignment horizontal="left" vertical="top" wrapText="1"/>
    </xf>
    <xf numFmtId="169" fontId="3" fillId="18" borderId="41" xfId="11" applyNumberFormat="1" applyFont="1" applyFill="1" applyBorder="1" applyAlignment="1" applyProtection="1">
      <alignment horizontal="left" vertical="top" wrapText="1"/>
      <protection locked="0"/>
    </xf>
    <xf numFmtId="0" fontId="3" fillId="13" borderId="35" xfId="11" applyNumberFormat="1" applyFont="1" applyFill="1" applyAlignment="1" applyProtection="1">
      <alignment horizontal="left" vertical="top" wrapText="1"/>
      <protection locked="0"/>
    </xf>
    <xf numFmtId="0" fontId="3" fillId="13" borderId="35" xfId="11" applyNumberFormat="1" applyFont="1" applyFill="1" applyAlignment="1" applyProtection="1">
      <alignment horizontal="left" vertical="top"/>
      <protection locked="0"/>
    </xf>
    <xf numFmtId="14" fontId="3" fillId="15" borderId="38" xfId="11" applyNumberFormat="1" applyFont="1" applyFill="1" applyBorder="1" applyAlignment="1" applyProtection="1">
      <alignment horizontal="left" vertical="center" wrapText="1"/>
      <protection locked="0"/>
    </xf>
    <xf numFmtId="14" fontId="3" fillId="15" borderId="40" xfId="11" applyNumberFormat="1" applyFont="1" applyFill="1" applyBorder="1" applyAlignment="1" applyProtection="1">
      <alignment horizontal="left" vertical="center" wrapText="1"/>
      <protection locked="0"/>
    </xf>
    <xf numFmtId="0" fontId="3" fillId="0" borderId="39" xfId="11" applyNumberFormat="1" applyFont="1" applyBorder="1" applyAlignment="1" applyProtection="1">
      <alignment horizontal="left" vertical="top" wrapText="1"/>
    </xf>
    <xf numFmtId="0" fontId="3" fillId="0" borderId="40" xfId="11" applyNumberFormat="1" applyFont="1" applyBorder="1" applyAlignment="1" applyProtection="1">
      <alignment horizontal="left" vertical="top" wrapText="1"/>
    </xf>
    <xf numFmtId="49" fontId="3" fillId="13" borderId="7" xfId="10" applyNumberFormat="1" applyFont="1" applyBorder="1" applyAlignment="1" applyProtection="1">
      <alignment horizontal="left" vertical="top" wrapText="1"/>
      <protection locked="0"/>
    </xf>
    <xf numFmtId="0" fontId="3" fillId="0" borderId="29" xfId="0" applyFont="1" applyBorder="1" applyAlignment="1">
      <alignment horizontal="left" vertical="top" wrapText="1"/>
    </xf>
    <xf numFmtId="0" fontId="3" fillId="0" borderId="27" xfId="0" applyFont="1" applyBorder="1" applyAlignment="1">
      <alignment horizontal="left" vertical="top" wrapText="1"/>
    </xf>
    <xf numFmtId="0" fontId="3" fillId="0" borderId="10" xfId="0" applyFont="1" applyBorder="1" applyAlignment="1">
      <alignment horizontal="left" vertical="top" wrapText="1"/>
    </xf>
    <xf numFmtId="0" fontId="3" fillId="13" borderId="30" xfId="10" applyNumberFormat="1" applyFont="1" applyBorder="1" applyAlignment="1" applyProtection="1">
      <alignment horizontal="left" vertical="top" wrapText="1"/>
      <protection locked="0"/>
    </xf>
    <xf numFmtId="0" fontId="3" fillId="13" borderId="11" xfId="10" applyNumberFormat="1" applyFont="1" applyBorder="1" applyAlignment="1" applyProtection="1">
      <alignment horizontal="left" vertical="top" wrapText="1"/>
      <protection locked="0"/>
    </xf>
    <xf numFmtId="0" fontId="3" fillId="13" borderId="28" xfId="10" applyNumberFormat="1" applyFont="1" applyBorder="1" applyAlignment="1" applyProtection="1">
      <alignment horizontal="left" vertical="top" wrapText="1"/>
      <protection locked="0"/>
    </xf>
    <xf numFmtId="0" fontId="52" fillId="13" borderId="29" xfId="10" applyNumberFormat="1" applyFont="1" applyBorder="1" applyAlignment="1" applyProtection="1">
      <alignment horizontal="left" vertical="top" wrapText="1"/>
      <protection locked="0"/>
    </xf>
    <xf numFmtId="0" fontId="36" fillId="13" borderId="27" xfId="10" applyNumberFormat="1" applyFont="1" applyBorder="1" applyAlignment="1" applyProtection="1">
      <alignment horizontal="left" vertical="top" wrapText="1"/>
      <protection locked="0"/>
    </xf>
    <xf numFmtId="0" fontId="36" fillId="13" borderId="10" xfId="10" applyNumberFormat="1" applyFont="1" applyBorder="1" applyAlignment="1" applyProtection="1">
      <alignment horizontal="left" vertical="top" wrapText="1"/>
      <protection locked="0"/>
    </xf>
    <xf numFmtId="0" fontId="52" fillId="13" borderId="15" xfId="10" applyNumberFormat="1" applyFont="1" applyBorder="1" applyAlignment="1" applyProtection="1">
      <alignment horizontal="left" vertical="top" wrapText="1"/>
      <protection locked="0"/>
    </xf>
    <xf numFmtId="0" fontId="36" fillId="13" borderId="0" xfId="10" applyNumberFormat="1" applyFont="1" applyBorder="1" applyAlignment="1" applyProtection="1">
      <alignment horizontal="left" vertical="top" wrapText="1"/>
      <protection locked="0"/>
    </xf>
    <xf numFmtId="0" fontId="36" fillId="13" borderId="31" xfId="10" applyNumberFormat="1" applyFont="1" applyBorder="1" applyAlignment="1" applyProtection="1">
      <alignment horizontal="left" vertical="top" wrapText="1"/>
      <protection locked="0"/>
    </xf>
    <xf numFmtId="0" fontId="36" fillId="13" borderId="30" xfId="10" applyNumberFormat="1" applyFont="1" applyBorder="1" applyAlignment="1" applyProtection="1">
      <alignment horizontal="left" vertical="top" wrapText="1"/>
      <protection locked="0"/>
    </xf>
    <xf numFmtId="0" fontId="36" fillId="13" borderId="11" xfId="10" applyNumberFormat="1" applyFont="1" applyBorder="1" applyAlignment="1" applyProtection="1">
      <alignment horizontal="left" vertical="top" wrapText="1"/>
      <protection locked="0"/>
    </xf>
    <xf numFmtId="0" fontId="36" fillId="13" borderId="28" xfId="10" applyNumberFormat="1" applyFont="1" applyBorder="1" applyAlignment="1" applyProtection="1">
      <alignment horizontal="left" vertical="top" wrapText="1"/>
      <protection locked="0"/>
    </xf>
    <xf numFmtId="0" fontId="5" fillId="0" borderId="27" xfId="10" applyNumberFormat="1" applyFont="1" applyFill="1" applyBorder="1" applyAlignment="1" applyProtection="1">
      <alignment horizontal="left" vertical="top"/>
    </xf>
    <xf numFmtId="0" fontId="5" fillId="0" borderId="11" xfId="10" applyNumberFormat="1" applyFont="1" applyFill="1" applyBorder="1" applyAlignment="1" applyProtection="1">
      <alignment horizontal="left" vertical="top"/>
    </xf>
    <xf numFmtId="0" fontId="1" fillId="0" borderId="33" xfId="0" applyFont="1" applyBorder="1" applyAlignment="1">
      <alignment horizontal="left" vertical="center"/>
    </xf>
    <xf numFmtId="0" fontId="1" fillId="0" borderId="27" xfId="0" applyFont="1" applyBorder="1" applyAlignment="1">
      <alignment horizontal="left" vertical="center"/>
    </xf>
    <xf numFmtId="0" fontId="1" fillId="0" borderId="10" xfId="0" applyFont="1" applyBorder="1" applyAlignment="1">
      <alignment horizontal="left" vertical="center"/>
    </xf>
    <xf numFmtId="0" fontId="3" fillId="0" borderId="32" xfId="0" applyFont="1" applyBorder="1" applyAlignment="1">
      <alignment horizontal="left"/>
    </xf>
    <xf numFmtId="0" fontId="3" fillId="0" borderId="13" xfId="0" applyFont="1" applyBorder="1" applyAlignment="1">
      <alignment horizontal="left"/>
    </xf>
    <xf numFmtId="0" fontId="3" fillId="0" borderId="26" xfId="0" applyFont="1" applyBorder="1" applyAlignment="1">
      <alignment horizontal="left"/>
    </xf>
    <xf numFmtId="0" fontId="0" fillId="0" borderId="0" xfId="0" applyAlignment="1">
      <alignment vertical="top"/>
    </xf>
    <xf numFmtId="0" fontId="57" fillId="0" borderId="0" xfId="0" applyFont="1" applyAlignment="1">
      <alignment vertical="center" wrapText="1"/>
    </xf>
    <xf numFmtId="0" fontId="0" fillId="0" borderId="0" xfId="0" applyAlignment="1">
      <alignment vertical="center"/>
    </xf>
    <xf numFmtId="0" fontId="1" fillId="0" borderId="30" xfId="0" applyFont="1" applyBorder="1" applyAlignment="1">
      <alignment horizontal="center" vertical="top"/>
    </xf>
    <xf numFmtId="0" fontId="1" fillId="0" borderId="28" xfId="0" applyFont="1" applyBorder="1" applyAlignment="1">
      <alignment horizontal="center" vertical="top"/>
    </xf>
    <xf numFmtId="0" fontId="0" fillId="0" borderId="20" xfId="0" applyBorder="1" applyAlignment="1">
      <alignment horizontal="left" vertical="center" wrapText="1"/>
    </xf>
    <xf numFmtId="0" fontId="1" fillId="0" borderId="33" xfId="0" applyFont="1" applyBorder="1" applyAlignment="1">
      <alignment horizontal="left" vertical="top"/>
    </xf>
    <xf numFmtId="0" fontId="1" fillId="0" borderId="21" xfId="0" applyFont="1" applyBorder="1" applyAlignment="1">
      <alignment horizontal="left" vertical="center"/>
    </xf>
    <xf numFmtId="0" fontId="8" fillId="0" borderId="0" xfId="12" applyFont="1" applyBorder="1" applyAlignment="1">
      <alignment horizontal="right" vertical="center" wrapText="1"/>
    </xf>
    <xf numFmtId="0" fontId="1" fillId="0" borderId="12" xfId="12" applyBorder="1" applyAlignment="1">
      <alignment horizontal="left" wrapText="1"/>
    </xf>
    <xf numFmtId="0" fontId="1" fillId="0" borderId="13" xfId="12" applyBorder="1" applyAlignment="1">
      <alignment horizontal="left"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 fillId="0" borderId="12" xfId="12" applyBorder="1" applyAlignment="1">
      <alignment horizontal="left" vertical="center" wrapText="1"/>
    </xf>
    <xf numFmtId="0" fontId="1" fillId="0" borderId="13" xfId="12" applyBorder="1" applyAlignment="1">
      <alignment horizontal="left" vertical="center" wrapText="1"/>
    </xf>
    <xf numFmtId="0" fontId="1" fillId="0" borderId="26" xfId="12" applyBorder="1" applyAlignment="1">
      <alignment horizontal="left" vertical="center" wrapText="1"/>
    </xf>
    <xf numFmtId="0" fontId="3" fillId="0" borderId="51" xfId="12" applyFont="1" applyBorder="1" applyAlignment="1" applyProtection="1">
      <alignment horizontal="left" vertical="top" wrapText="1"/>
      <protection locked="0"/>
    </xf>
    <xf numFmtId="0" fontId="3" fillId="0" borderId="52" xfId="12" applyFont="1" applyBorder="1" applyAlignment="1" applyProtection="1">
      <alignment horizontal="left" vertical="top" wrapText="1"/>
      <protection locked="0"/>
    </xf>
    <xf numFmtId="0" fontId="3" fillId="0" borderId="53" xfId="12" applyFont="1" applyBorder="1" applyAlignment="1" applyProtection="1">
      <alignment horizontal="left" vertical="top" wrapText="1"/>
      <protection locked="0"/>
    </xf>
    <xf numFmtId="0" fontId="3" fillId="0" borderId="54" xfId="12" applyFont="1" applyBorder="1" applyAlignment="1" applyProtection="1">
      <alignment horizontal="left" vertical="top" wrapText="1"/>
      <protection locked="0"/>
    </xf>
    <xf numFmtId="0" fontId="3" fillId="0" borderId="55" xfId="12" applyFont="1" applyBorder="1" applyAlignment="1" applyProtection="1">
      <alignment horizontal="left" vertical="top" wrapText="1"/>
      <protection locked="0"/>
    </xf>
    <xf numFmtId="0" fontId="3" fillId="0" borderId="56" xfId="12" applyFont="1" applyBorder="1" applyAlignment="1" applyProtection="1">
      <alignment horizontal="left" vertical="top" wrapText="1"/>
      <protection locked="0"/>
    </xf>
    <xf numFmtId="0" fontId="1" fillId="0" borderId="12" xfId="0" applyFont="1" applyBorder="1" applyAlignment="1">
      <alignment horizontal="left" vertical="top" wrapText="1"/>
    </xf>
    <xf numFmtId="0" fontId="1" fillId="0" borderId="26" xfId="0" applyFont="1" applyBorder="1" applyAlignment="1">
      <alignment horizontal="left" vertical="top"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3" fillId="0" borderId="29" xfId="0" applyFont="1" applyBorder="1" applyAlignment="1">
      <alignment horizontal="left"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31" xfId="0" applyFont="1" applyBorder="1" applyAlignment="1">
      <alignment horizontal="left" vertical="center" wrapText="1"/>
    </xf>
    <xf numFmtId="0" fontId="3" fillId="0" borderId="30" xfId="0" applyFont="1" applyBorder="1" applyAlignment="1">
      <alignment horizontal="left" vertical="center" wrapText="1"/>
    </xf>
    <xf numFmtId="0" fontId="3" fillId="0" borderId="11" xfId="0" applyFont="1" applyBorder="1" applyAlignment="1">
      <alignment horizontal="left" vertical="center" wrapText="1"/>
    </xf>
    <xf numFmtId="0" fontId="3" fillId="0" borderId="28" xfId="0" applyFont="1" applyBorder="1" applyAlignment="1">
      <alignment horizontal="left" vertical="center" wrapText="1"/>
    </xf>
    <xf numFmtId="0" fontId="1" fillId="0" borderId="26" xfId="12" applyBorder="1" applyAlignment="1">
      <alignment horizontal="left" wrapText="1"/>
    </xf>
    <xf numFmtId="0" fontId="1" fillId="0" borderId="13" xfId="0" applyFont="1" applyBorder="1" applyAlignment="1">
      <alignment horizontal="left" vertical="top" wrapText="1"/>
    </xf>
    <xf numFmtId="0" fontId="0" fillId="0" borderId="26" xfId="0" applyBorder="1" applyAlignment="1">
      <alignment vertical="top"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26" xfId="0" applyFont="1" applyBorder="1" applyAlignment="1">
      <alignment horizontal="center" wrapText="1"/>
    </xf>
    <xf numFmtId="0" fontId="1" fillId="0" borderId="29" xfId="0" applyFont="1" applyBorder="1" applyAlignment="1">
      <alignment horizontal="left" vertical="center" wrapText="1"/>
    </xf>
    <xf numFmtId="0" fontId="1" fillId="0" borderId="27" xfId="0" applyFont="1" applyBorder="1" applyAlignment="1">
      <alignment horizontal="left" vertical="center" wrapText="1"/>
    </xf>
    <xf numFmtId="0" fontId="1" fillId="0" borderId="10" xfId="0" applyFont="1" applyBorder="1" applyAlignment="1">
      <alignment horizontal="left" vertical="center" wrapText="1"/>
    </xf>
    <xf numFmtId="0" fontId="1" fillId="0" borderId="30" xfId="0" applyFont="1" applyBorder="1" applyAlignment="1">
      <alignment horizontal="left" vertical="center" wrapText="1"/>
    </xf>
    <xf numFmtId="0" fontId="1" fillId="0" borderId="11" xfId="0" applyFont="1" applyBorder="1" applyAlignment="1">
      <alignment horizontal="left" vertical="center" wrapText="1"/>
    </xf>
    <xf numFmtId="0" fontId="1" fillId="0" borderId="28" xfId="0" applyFont="1" applyBorder="1" applyAlignment="1">
      <alignment horizontal="left" vertical="center" wrapText="1"/>
    </xf>
    <xf numFmtId="0" fontId="1" fillId="0" borderId="12" xfId="0" applyFont="1" applyBorder="1" applyAlignment="1">
      <alignment horizontal="center" vertical="top" wrapText="1"/>
    </xf>
    <xf numFmtId="0" fontId="0" fillId="0" borderId="26" xfId="0" applyBorder="1" applyAlignment="1">
      <alignment horizontal="center" vertical="top" wrapText="1"/>
    </xf>
    <xf numFmtId="165" fontId="24" fillId="7" borderId="30" xfId="26" applyNumberFormat="1" applyFont="1" applyFill="1" applyBorder="1" applyAlignment="1" applyProtection="1">
      <alignment horizontal="center" vertical="center"/>
      <protection locked="0"/>
    </xf>
    <xf numFmtId="165" fontId="24" fillId="7" borderId="28" xfId="26" applyNumberFormat="1" applyFont="1" applyFill="1" applyBorder="1" applyAlignment="1" applyProtection="1">
      <alignment horizontal="center" vertical="center"/>
      <protection locked="0"/>
    </xf>
    <xf numFmtId="0" fontId="0" fillId="0" borderId="3" xfId="0" applyBorder="1" applyAlignment="1">
      <alignment horizontal="left" vertical="center" wrapText="1"/>
    </xf>
    <xf numFmtId="0" fontId="1" fillId="0" borderId="12" xfId="12" applyBorder="1" applyAlignment="1">
      <alignment horizontal="left" vertical="top" wrapText="1"/>
    </xf>
    <xf numFmtId="0" fontId="1" fillId="0" borderId="13" xfId="12" applyBorder="1" applyAlignment="1">
      <alignment horizontal="left" vertical="top" wrapText="1"/>
    </xf>
    <xf numFmtId="0" fontId="1" fillId="0" borderId="26" xfId="12" applyBorder="1" applyAlignment="1">
      <alignment horizontal="left" vertical="top" wrapText="1"/>
    </xf>
    <xf numFmtId="0" fontId="1" fillId="0" borderId="29" xfId="12" applyBorder="1" applyAlignment="1">
      <alignment horizontal="left" vertical="top" wrapText="1"/>
    </xf>
    <xf numFmtId="0" fontId="1" fillId="0" borderId="27" xfId="12" applyBorder="1" applyAlignment="1">
      <alignment horizontal="left" vertical="top" wrapText="1"/>
    </xf>
    <xf numFmtId="0" fontId="1" fillId="0" borderId="10" xfId="12" applyBorder="1" applyAlignment="1">
      <alignment horizontal="left" vertical="top" wrapText="1"/>
    </xf>
    <xf numFmtId="37" fontId="5" fillId="8" borderId="12" xfId="5" applyNumberFormat="1" applyFont="1" applyFill="1" applyBorder="1" applyAlignment="1" applyProtection="1">
      <alignment vertical="center" wrapText="1"/>
      <protection locked="0"/>
    </xf>
    <xf numFmtId="37" fontId="5" fillId="8" borderId="26" xfId="5" applyNumberFormat="1" applyFont="1" applyFill="1" applyBorder="1" applyAlignment="1" applyProtection="1">
      <alignment vertical="center" wrapText="1"/>
      <protection locked="0"/>
    </xf>
    <xf numFmtId="0" fontId="1" fillId="0" borderId="18" xfId="0" applyFont="1" applyBorder="1" applyAlignment="1">
      <alignment horizontal="left" vertical="top"/>
    </xf>
    <xf numFmtId="0" fontId="1" fillId="0" borderId="0" xfId="0" applyFont="1" applyAlignment="1">
      <alignment horizontal="left" vertical="top"/>
    </xf>
    <xf numFmtId="0" fontId="1" fillId="0" borderId="29" xfId="0" applyFont="1" applyBorder="1" applyAlignment="1">
      <alignment horizontal="right" vertical="top"/>
    </xf>
    <xf numFmtId="0" fontId="1" fillId="0" borderId="10" xfId="0" applyFont="1" applyBorder="1" applyAlignment="1">
      <alignment horizontal="right" vertical="top"/>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26" xfId="0" applyFont="1" applyBorder="1" applyAlignment="1">
      <alignment horizontal="left" vertical="center"/>
    </xf>
    <xf numFmtId="0" fontId="1" fillId="0" borderId="7" xfId="0" applyFont="1" applyBorder="1" applyAlignment="1">
      <alignment horizontal="left" vertical="top" wrapText="1"/>
    </xf>
    <xf numFmtId="0" fontId="63" fillId="0" borderId="20" xfId="0" applyFont="1" applyBorder="1" applyAlignment="1">
      <alignment horizontal="left" vertical="center" wrapText="1"/>
    </xf>
    <xf numFmtId="0" fontId="63" fillId="0" borderId="11" xfId="0" applyFont="1" applyBorder="1" applyAlignment="1">
      <alignment horizontal="left" vertical="center" wrapText="1"/>
    </xf>
    <xf numFmtId="0" fontId="63" fillId="0" borderId="28" xfId="0" applyFont="1" applyBorder="1" applyAlignment="1">
      <alignment horizontal="left" vertical="center" wrapText="1"/>
    </xf>
    <xf numFmtId="0" fontId="0" fillId="0" borderId="0" xfId="0" applyAlignment="1">
      <alignment horizontal="center"/>
    </xf>
    <xf numFmtId="165" fontId="24" fillId="10" borderId="30" xfId="26" applyNumberFormat="1" applyFont="1" applyFill="1" applyBorder="1" applyAlignment="1" applyProtection="1">
      <alignment horizontal="center" vertical="center"/>
    </xf>
    <xf numFmtId="165" fontId="24" fillId="10" borderId="28" xfId="26" applyNumberFormat="1" applyFont="1" applyFill="1" applyBorder="1" applyAlignment="1" applyProtection="1">
      <alignment horizontal="center" vertical="center"/>
    </xf>
    <xf numFmtId="167" fontId="24" fillId="11" borderId="12" xfId="21" applyNumberFormat="1" applyFont="1" applyFill="1" applyBorder="1" applyAlignment="1" applyProtection="1">
      <alignment vertical="center"/>
      <protection locked="0"/>
    </xf>
    <xf numFmtId="0" fontId="0" fillId="0" borderId="26" xfId="0" applyBorder="1" applyAlignment="1" applyProtection="1">
      <alignment vertical="center"/>
      <protection locked="0"/>
    </xf>
    <xf numFmtId="0" fontId="1" fillId="0" borderId="12" xfId="0" applyFont="1" applyBorder="1" applyAlignment="1">
      <alignment horizontal="right" vertical="top"/>
    </xf>
    <xf numFmtId="0" fontId="1" fillId="0" borderId="26" xfId="0" applyFont="1" applyBorder="1" applyAlignment="1">
      <alignment horizontal="right" vertical="top"/>
    </xf>
    <xf numFmtId="0" fontId="0" fillId="0" borderId="12" xfId="0" applyBorder="1" applyAlignment="1">
      <alignment horizontal="left" wrapText="1"/>
    </xf>
    <xf numFmtId="0" fontId="0" fillId="0" borderId="13" xfId="0" applyBorder="1" applyAlignment="1">
      <alignment horizontal="left" wrapText="1"/>
    </xf>
    <xf numFmtId="0" fontId="0" fillId="0" borderId="26" xfId="0" applyBorder="1" applyAlignment="1">
      <alignment horizontal="left" wrapText="1"/>
    </xf>
    <xf numFmtId="0" fontId="0" fillId="0" borderId="40" xfId="0" applyBorder="1" applyAlignment="1" applyProtection="1">
      <alignment horizontal="left" vertical="center" wrapText="1"/>
      <protection locked="0"/>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left" vertical="center" wrapText="1"/>
    </xf>
    <xf numFmtId="0" fontId="3" fillId="0" borderId="29" xfId="12" applyFont="1" applyBorder="1" applyAlignment="1">
      <alignment horizontal="left" vertical="center" wrapText="1"/>
    </xf>
    <xf numFmtId="0" fontId="3" fillId="0" borderId="27" xfId="12" applyFont="1" applyBorder="1" applyAlignment="1">
      <alignment horizontal="left" vertical="center" wrapText="1"/>
    </xf>
    <xf numFmtId="0" fontId="3" fillId="0" borderId="10" xfId="12" applyFont="1" applyBorder="1" applyAlignment="1">
      <alignment horizontal="left" vertical="center" wrapText="1"/>
    </xf>
    <xf numFmtId="165" fontId="3" fillId="13" borderId="38" xfId="10" applyNumberFormat="1" applyFont="1" applyBorder="1" applyAlignment="1" applyProtection="1">
      <alignment horizontal="center" vertical="top" wrapText="1"/>
      <protection locked="0"/>
    </xf>
    <xf numFmtId="165" fontId="3" fillId="13" borderId="40" xfId="10" applyNumberFormat="1" applyFont="1" applyBorder="1" applyAlignment="1" applyProtection="1">
      <alignment horizontal="center" vertical="top" wrapText="1"/>
      <protection locked="0"/>
    </xf>
    <xf numFmtId="0" fontId="5" fillId="0" borderId="0" xfId="24" applyFont="1" applyBorder="1" applyAlignment="1">
      <alignment horizontal="left" vertical="top" wrapText="1"/>
    </xf>
    <xf numFmtId="14" fontId="5" fillId="0" borderId="38" xfId="11" applyNumberFormat="1" applyFont="1" applyFill="1" applyBorder="1" applyAlignment="1" applyProtection="1">
      <alignment horizontal="left" vertical="center" wrapText="1"/>
      <protection locked="0"/>
    </xf>
    <xf numFmtId="14" fontId="5" fillId="0" borderId="40" xfId="11" applyNumberFormat="1" applyFont="1" applyFill="1" applyBorder="1" applyAlignment="1" applyProtection="1">
      <alignment horizontal="left" vertical="center" wrapText="1"/>
      <protection locked="0"/>
    </xf>
    <xf numFmtId="0" fontId="0" fillId="6" borderId="12"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0" fontId="31" fillId="6" borderId="12" xfId="17" applyFont="1" applyFill="1" applyBorder="1" applyAlignment="1" applyProtection="1">
      <alignment horizontal="left" vertical="center"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3" fillId="6" borderId="30"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4" fillId="10" borderId="29" xfId="0" applyFont="1" applyFill="1" applyBorder="1" applyAlignment="1">
      <alignment horizontal="left" vertical="top"/>
    </xf>
    <xf numFmtId="0" fontId="3" fillId="0" borderId="27" xfId="0" applyFont="1" applyBorder="1" applyAlignment="1">
      <alignment horizontal="left" vertical="top"/>
    </xf>
    <xf numFmtId="0" fontId="3" fillId="0" borderId="10" xfId="0" applyFont="1" applyBorder="1" applyAlignment="1">
      <alignment horizontal="left" vertical="top"/>
    </xf>
    <xf numFmtId="0" fontId="38" fillId="7" borderId="29" xfId="6" applyFont="1" applyFill="1" applyBorder="1" applyAlignment="1" applyProtection="1">
      <alignment horizontal="left" vertical="top" wrapText="1"/>
    </xf>
    <xf numFmtId="0" fontId="38" fillId="7" borderId="27" xfId="6" applyFont="1" applyFill="1" applyBorder="1" applyAlignment="1" applyProtection="1">
      <alignment horizontal="left" vertical="top" wrapText="1"/>
    </xf>
    <xf numFmtId="0" fontId="38" fillId="7" borderId="10" xfId="6" applyFont="1" applyFill="1" applyBorder="1" applyAlignment="1" applyProtection="1">
      <alignment horizontal="left" vertical="top" wrapText="1"/>
    </xf>
    <xf numFmtId="0" fontId="38" fillId="7" borderId="30" xfId="6" applyFont="1" applyFill="1" applyBorder="1" applyAlignment="1" applyProtection="1">
      <alignment horizontal="left" vertical="top" wrapText="1"/>
    </xf>
    <xf numFmtId="0" fontId="38" fillId="7" borderId="11" xfId="6" applyFont="1" applyFill="1" applyBorder="1" applyAlignment="1" applyProtection="1">
      <alignment horizontal="left" vertical="top" wrapText="1"/>
    </xf>
    <xf numFmtId="0" fontId="38" fillId="7" borderId="28" xfId="6" applyFont="1" applyFill="1" applyBorder="1" applyAlignment="1" applyProtection="1">
      <alignment horizontal="left" vertical="top" wrapText="1"/>
    </xf>
    <xf numFmtId="0" fontId="30" fillId="0" borderId="0" xfId="0" applyFont="1" applyAlignment="1">
      <alignment horizontal="left" vertical="top" wrapText="1"/>
    </xf>
    <xf numFmtId="0" fontId="30" fillId="0" borderId="11" xfId="0" applyFont="1" applyBorder="1" applyAlignment="1">
      <alignment horizontal="left" vertical="top" wrapText="1"/>
    </xf>
    <xf numFmtId="9" fontId="3" fillId="6" borderId="9" xfId="0" applyNumberFormat="1" applyFont="1" applyFill="1" applyBorder="1" applyAlignment="1" applyProtection="1">
      <alignment horizontal="center" vertical="center" wrapText="1"/>
      <protection locked="0"/>
    </xf>
    <xf numFmtId="9" fontId="3" fillId="6" borderId="7" xfId="0" applyNumberFormat="1" applyFont="1" applyFill="1" applyBorder="1" applyAlignment="1" applyProtection="1">
      <alignment horizontal="center" vertical="center" wrapText="1"/>
      <protection locked="0"/>
    </xf>
    <xf numFmtId="0" fontId="6" fillId="0" borderId="0" xfId="12" applyFont="1" applyBorder="1" applyAlignment="1">
      <alignment horizontal="left" vertical="center" wrapText="1"/>
    </xf>
    <xf numFmtId="0" fontId="1" fillId="0" borderId="12" xfId="0" applyFont="1" applyBorder="1" applyAlignment="1">
      <alignment vertical="top" wrapText="1"/>
    </xf>
    <xf numFmtId="0" fontId="3" fillId="0" borderId="13" xfId="0" applyFont="1" applyBorder="1" applyAlignment="1">
      <alignment vertical="top" wrapText="1"/>
    </xf>
    <xf numFmtId="0" fontId="3" fillId="0" borderId="26" xfId="0" applyFont="1" applyBorder="1" applyAlignment="1">
      <alignment vertical="top" wrapText="1"/>
    </xf>
    <xf numFmtId="0" fontId="62" fillId="6" borderId="12" xfId="17" applyFont="1" applyFill="1" applyBorder="1" applyAlignment="1" applyProtection="1">
      <alignment horizontal="left" vertical="center" wrapText="1"/>
      <protection locked="0"/>
    </xf>
    <xf numFmtId="0" fontId="57" fillId="0" borderId="13" xfId="0" applyFont="1" applyBorder="1" applyAlignment="1" applyProtection="1">
      <alignment wrapText="1"/>
      <protection locked="0"/>
    </xf>
    <xf numFmtId="0" fontId="57" fillId="0" borderId="26" xfId="0" applyFont="1" applyBorder="1" applyAlignment="1" applyProtection="1">
      <alignment wrapText="1"/>
      <protection locked="0"/>
    </xf>
    <xf numFmtId="0" fontId="6" fillId="0" borderId="0" xfId="0" applyFont="1" applyAlignment="1">
      <alignment horizontal="left"/>
    </xf>
    <xf numFmtId="0" fontId="4" fillId="6" borderId="29" xfId="0" applyFont="1" applyFill="1" applyBorder="1" applyAlignment="1" applyProtection="1">
      <alignment horizontal="left" vertical="top" wrapText="1"/>
      <protection locked="0"/>
    </xf>
    <xf numFmtId="0" fontId="4" fillId="6" borderId="27" xfId="0" applyFont="1" applyFill="1" applyBorder="1" applyAlignment="1" applyProtection="1">
      <alignment horizontal="left" vertical="top" wrapText="1"/>
      <protection locked="0"/>
    </xf>
    <xf numFmtId="0" fontId="4" fillId="6" borderId="10" xfId="0" applyFont="1" applyFill="1" applyBorder="1" applyAlignment="1" applyProtection="1">
      <alignment horizontal="left" vertical="top" wrapText="1"/>
      <protection locked="0"/>
    </xf>
    <xf numFmtId="0" fontId="4" fillId="6" borderId="30" xfId="0" applyFont="1" applyFill="1" applyBorder="1" applyAlignment="1" applyProtection="1">
      <alignment horizontal="left" vertical="top" wrapText="1"/>
      <protection locked="0"/>
    </xf>
    <xf numFmtId="0" fontId="4" fillId="6" borderId="11" xfId="0" applyFont="1" applyFill="1" applyBorder="1" applyAlignment="1" applyProtection="1">
      <alignment horizontal="left" vertical="top" wrapText="1"/>
      <protection locked="0"/>
    </xf>
    <xf numFmtId="0" fontId="4" fillId="6" borderId="28" xfId="0" applyFont="1" applyFill="1" applyBorder="1" applyAlignment="1" applyProtection="1">
      <alignment horizontal="left" vertical="top" wrapText="1"/>
      <protection locked="0"/>
    </xf>
    <xf numFmtId="0" fontId="47" fillId="0" borderId="9" xfId="0" applyFont="1" applyBorder="1" applyAlignment="1">
      <alignment horizontal="left" vertical="center" wrapText="1"/>
    </xf>
    <xf numFmtId="0" fontId="4" fillId="0" borderId="29" xfId="0" applyFont="1" applyBorder="1" applyAlignment="1">
      <alignment horizontal="left" wrapText="1"/>
    </xf>
    <xf numFmtId="0" fontId="4" fillId="0" borderId="27" xfId="0" applyFont="1" applyBorder="1" applyAlignment="1">
      <alignment horizontal="left" wrapText="1"/>
    </xf>
    <xf numFmtId="0" fontId="4" fillId="0" borderId="10" xfId="0" applyFont="1" applyBorder="1" applyAlignment="1">
      <alignment horizontal="left" wrapText="1"/>
    </xf>
    <xf numFmtId="0" fontId="3" fillId="13" borderId="15" xfId="10" applyNumberFormat="1" applyFont="1" applyBorder="1" applyAlignment="1" applyProtection="1">
      <alignment horizontal="left" vertical="top" wrapText="1"/>
      <protection locked="0"/>
    </xf>
    <xf numFmtId="0" fontId="3" fillId="13" borderId="0" xfId="10" applyNumberFormat="1" applyFont="1" applyBorder="1" applyAlignment="1" applyProtection="1">
      <alignment horizontal="left" vertical="top" wrapText="1"/>
      <protection locked="0"/>
    </xf>
    <xf numFmtId="0" fontId="3" fillId="13" borderId="31" xfId="10" applyNumberFormat="1" applyFont="1" applyBorder="1" applyAlignment="1" applyProtection="1">
      <alignment horizontal="left" vertical="top" wrapText="1"/>
      <protection locked="0"/>
    </xf>
    <xf numFmtId="0" fontId="8"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3" fillId="13" borderId="12" xfId="10" applyFont="1" applyBorder="1" applyAlignment="1" applyProtection="1">
      <alignment horizontal="center" vertical="center" wrapText="1"/>
      <protection locked="0"/>
    </xf>
    <xf numFmtId="0" fontId="3" fillId="13" borderId="13" xfId="10" applyFont="1" applyBorder="1" applyAlignment="1" applyProtection="1">
      <alignment horizontal="center" vertical="center" wrapText="1"/>
      <protection locked="0"/>
    </xf>
    <xf numFmtId="0" fontId="3" fillId="13" borderId="26" xfId="10" applyFont="1" applyBorder="1" applyAlignment="1" applyProtection="1">
      <alignment horizontal="center" vertical="center" wrapText="1"/>
      <protection locked="0"/>
    </xf>
    <xf numFmtId="0" fontId="25" fillId="6" borderId="12" xfId="17" applyFont="1" applyFill="1" applyBorder="1" applyAlignment="1" applyProtection="1">
      <alignment horizontal="left" vertical="center" wrapText="1"/>
      <protection locked="0"/>
    </xf>
  </cellXfs>
  <cellStyles count="30">
    <cellStyle name="Anteckning" xfId="1" xr:uid="{00000000-0005-0000-0000-000000000000}"/>
    <cellStyle name="Beräkning" xfId="2" xr:uid="{00000000-0005-0000-0000-000001000000}"/>
    <cellStyle name="Bra" xfId="3" xr:uid="{00000000-0005-0000-0000-000002000000}"/>
    <cellStyle name="Comma 2" xfId="4" xr:uid="{00000000-0005-0000-0000-000004000000}"/>
    <cellStyle name="Currency 2" xfId="5" xr:uid="{00000000-0005-0000-0000-000006000000}"/>
    <cellStyle name="FylliText_Tal" xfId="6" xr:uid="{00000000-0005-0000-0000-000007000000}"/>
    <cellStyle name="Indata" xfId="7" xr:uid="{00000000-0005-0000-0000-00000A000000}"/>
    <cellStyle name="K Blå" xfId="8" xr:uid="{00000000-0005-0000-0000-00000B000000}"/>
    <cellStyle name="K Grön" xfId="9" xr:uid="{00000000-0005-0000-0000-00000C000000}"/>
    <cellStyle name="K Gul" xfId="10" xr:uid="{00000000-0005-0000-0000-00000D000000}"/>
    <cellStyle name="K Kantlinje" xfId="11" xr:uid="{00000000-0005-0000-0000-00000E000000}"/>
    <cellStyle name="LedText1" xfId="12" xr:uid="{00000000-0005-0000-0000-00000F000000}"/>
    <cellStyle name="Neutral 2" xfId="13" xr:uid="{00000000-0005-0000-0000-000010000000}"/>
    <cellStyle name="Normal" xfId="0" builtinId="0"/>
    <cellStyle name="Normal 2" xfId="14" xr:uid="{00000000-0005-0000-0000-000012000000}"/>
    <cellStyle name="Normal 2 2" xfId="15" xr:uid="{00000000-0005-0000-0000-000013000000}"/>
    <cellStyle name="Normal 3" xfId="16" xr:uid="{00000000-0005-0000-0000-000014000000}"/>
    <cellStyle name="Normal 4" xfId="17" xr:uid="{00000000-0005-0000-0000-000015000000}"/>
    <cellStyle name="Percent 2" xfId="18" xr:uid="{00000000-0005-0000-0000-000017000000}"/>
    <cellStyle name="PrisFormula" xfId="19" xr:uid="{00000000-0005-0000-0000-000018000000}"/>
    <cellStyle name="PrisVolym" xfId="20" xr:uid="{00000000-0005-0000-0000-000019000000}"/>
    <cellStyle name="Procent" xfId="21" builtinId="5"/>
    <cellStyle name="Rubrik" xfId="22" xr:uid="{00000000-0005-0000-0000-00001A000000}"/>
    <cellStyle name="Rubrik 2" xfId="23" builtinId="17"/>
    <cellStyle name="Rubrik 3" xfId="24" builtinId="18"/>
    <cellStyle name="Summa" xfId="25" xr:uid="{00000000-0005-0000-0000-00001B000000}"/>
    <cellStyle name="Tusental" xfId="26" builtinId="3"/>
    <cellStyle name="Tusental 2" xfId="27" xr:uid="{00000000-0005-0000-0000-00001C000000}"/>
    <cellStyle name="Valuta" xfId="28" builtinId="4"/>
    <cellStyle name="Valuta 2" xfId="29" xr:uid="{00000000-0005-0000-0000-00001D000000}"/>
  </cellStyles>
  <dxfs count="34">
    <dxf>
      <fill>
        <patternFill>
          <bgColor theme="0"/>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CCFFFF"/>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RestType"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317500</xdr:colOff>
          <xdr:row>105</xdr:row>
          <xdr:rowOff>50800</xdr:rowOff>
        </xdr:from>
        <xdr:to>
          <xdr:col>1</xdr:col>
          <xdr:colOff>603250</xdr:colOff>
          <xdr:row>105</xdr:row>
          <xdr:rowOff>279400</xdr:rowOff>
        </xdr:to>
        <xdr:sp macro="" textlink="">
          <xdr:nvSpPr>
            <xdr:cNvPr id="35192" name="Option Button 376" hidden="1">
              <a:extLst>
                <a:ext uri="{63B3BB69-23CF-44E3-9099-C40C66FF867C}">
                  <a14:compatExt spid="_x0000_s35192"/>
                </a:ext>
                <a:ext uri="{FF2B5EF4-FFF2-40B4-BE49-F238E27FC236}">
                  <a16:creationId xmlns:a16="http://schemas.microsoft.com/office/drawing/2014/main" id="{00000000-0008-0000-0100-00007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106</xdr:row>
          <xdr:rowOff>12700</xdr:rowOff>
        </xdr:from>
        <xdr:to>
          <xdr:col>1</xdr:col>
          <xdr:colOff>552450</xdr:colOff>
          <xdr:row>106</xdr:row>
          <xdr:rowOff>279400</xdr:rowOff>
        </xdr:to>
        <xdr:sp macro="" textlink="">
          <xdr:nvSpPr>
            <xdr:cNvPr id="35193" name="Option Button 377" hidden="1">
              <a:extLst>
                <a:ext uri="{63B3BB69-23CF-44E3-9099-C40C66FF867C}">
                  <a14:compatExt spid="_x0000_s35193"/>
                </a:ext>
                <a:ext uri="{FF2B5EF4-FFF2-40B4-BE49-F238E27FC236}">
                  <a16:creationId xmlns:a16="http://schemas.microsoft.com/office/drawing/2014/main" id="{00000000-0008-0000-0100-00007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utotask\Kammarkollegiet\Projekt\Generell%20(Klas%20Ericsson)\Avropsblankett%20-%20F&#246;renklad%20grundmall%20(2,10%20ny)%20-%20fk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pecifikation"/>
      <sheetName val="2 Avtalstecknande"/>
      <sheetName val="Admin"/>
      <sheetName val="SysAdmin"/>
    </sheetNames>
    <sheetDataSet>
      <sheetData sheetId="0">
        <row r="75">
          <cell r="B75" t="str">
            <v>Alt. 2. Ekonomiskt mest fördelaktiga utifrån bästa förhållande mellan pris och kvalitet</v>
          </cell>
        </row>
        <row r="82">
          <cell r="B82" t="str">
            <v>Välj utvärdering…..</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2:A24"/>
  <sheetViews>
    <sheetView showGridLines="0" showRuler="0" zoomScaleNormal="100" zoomScalePageLayoutView="73" workbookViewId="0">
      <selection activeCell="A12" sqref="A12"/>
    </sheetView>
  </sheetViews>
  <sheetFormatPr defaultColWidth="9.1796875" defaultRowHeight="12.5"/>
  <cols>
    <col min="1" max="1" width="123.54296875" style="1" customWidth="1"/>
    <col min="2" max="16384" width="9.1796875" style="1"/>
  </cols>
  <sheetData>
    <row r="12" spans="1:1" s="83" customFormat="1" ht="25">
      <c r="A12" s="21" t="s">
        <v>20</v>
      </c>
    </row>
    <row r="13" spans="1:1" s="83" customFormat="1" ht="25">
      <c r="A13" s="21" t="s">
        <v>24</v>
      </c>
    </row>
    <row r="14" spans="1:1" s="83" customFormat="1" ht="25">
      <c r="A14" s="22" t="s">
        <v>248</v>
      </c>
    </row>
    <row r="15" spans="1:1" ht="25">
      <c r="A15" s="22"/>
    </row>
    <row r="16" spans="1:1" ht="15.5">
      <c r="A16" s="235" t="s">
        <v>231</v>
      </c>
    </row>
    <row r="17" spans="1:1" ht="25">
      <c r="A17" s="21"/>
    </row>
    <row r="21" spans="1:1" ht="45">
      <c r="A21" s="23" t="s">
        <v>7</v>
      </c>
    </row>
    <row r="24" spans="1:1">
      <c r="A24" s="87" t="s">
        <v>258</v>
      </c>
    </row>
  </sheetData>
  <sheetProtection algorithmName="SHA-512" hashValue="tr4DvSTXBX2ZC2oOguolnhPJ1XsOt2db3ZgAPmhH1kdriTf22M9kcBADtwMIEU8Dnt9w62a3q8stwzYWWiaFUQ==" saltValue="b2CykHfUnbcs74CvPDST1w==" spinCount="100000" sheet="1" formatRows="0"/>
  <phoneticPr fontId="0" type="noConversion"/>
  <pageMargins left="0.75" right="0.75" top="1" bottom="1" header="0.5" footer="0.5"/>
  <pageSetup paperSize="9" scale="71" orientation="portrait" r:id="rId1"/>
  <headerFooter alignWithMargins="0">
    <oddFooter>&amp;R&amp;P</oddFooter>
  </headerFooter>
  <webPublishItems count="1">
    <webPublishItem id="475" divId="2. Underbilaga Avropsblankett_475" sourceType="sheet" destinationFile="C:\Documents and Settings\TEMP\Skrivbord\Web\Start.mht"/>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185"/>
  <sheetViews>
    <sheetView showGridLines="0" topLeftCell="A60" zoomScale="85" zoomScaleNormal="85" workbookViewId="0"/>
  </sheetViews>
  <sheetFormatPr defaultRowHeight="12.5"/>
  <cols>
    <col min="1" max="1" width="2" customWidth="1"/>
    <col min="2" max="2" width="11.7265625" customWidth="1"/>
    <col min="3" max="3" width="9" customWidth="1"/>
    <col min="4" max="4" width="22" customWidth="1"/>
    <col min="5" max="5" width="13.453125" customWidth="1"/>
    <col min="6" max="6" width="11.26953125" customWidth="1"/>
    <col min="7" max="7" width="4" customWidth="1"/>
    <col min="8" max="8" width="19.453125" customWidth="1"/>
    <col min="9" max="9" width="2.81640625" customWidth="1"/>
    <col min="10" max="10" width="8.1796875" customWidth="1"/>
    <col min="12" max="12" width="10.26953125" customWidth="1"/>
    <col min="13" max="13" width="9" customWidth="1"/>
    <col min="14" max="14" width="11.1796875" customWidth="1"/>
    <col min="15" max="15" width="10.1796875" customWidth="1"/>
    <col min="16" max="16" width="9.7265625" customWidth="1"/>
    <col min="17" max="17" width="9.81640625" customWidth="1"/>
    <col min="18" max="18" width="17.26953125" customWidth="1"/>
    <col min="19" max="19" width="13" bestFit="1" customWidth="1"/>
    <col min="20" max="20" width="3.26953125" customWidth="1"/>
    <col min="21" max="21" width="10.81640625" hidden="1" customWidth="1"/>
    <col min="22" max="22" width="9.1796875" hidden="1" customWidth="1"/>
    <col min="23" max="23" width="13" hidden="1" customWidth="1"/>
    <col min="24" max="24" width="8" hidden="1" customWidth="1"/>
    <col min="25" max="25" width="57.26953125" bestFit="1" customWidth="1"/>
  </cols>
  <sheetData>
    <row r="1" spans="2:23">
      <c r="B1" s="36"/>
      <c r="C1" s="36"/>
      <c r="D1" s="36"/>
      <c r="E1" s="36"/>
      <c r="F1" s="36"/>
      <c r="G1" s="36"/>
      <c r="H1" s="36"/>
      <c r="I1" s="36"/>
      <c r="K1" s="36"/>
      <c r="L1" s="36"/>
      <c r="M1" s="36"/>
      <c r="N1" s="36"/>
      <c r="O1" s="36"/>
      <c r="P1" s="36"/>
      <c r="Q1" s="36"/>
      <c r="R1" s="24" t="str">
        <f>"Avrop nr: "&amp;E20</f>
        <v xml:space="preserve">Avrop nr: </v>
      </c>
    </row>
    <row r="2" spans="2:23">
      <c r="B2" s="36"/>
      <c r="C2" s="36"/>
      <c r="D2" s="36"/>
      <c r="E2" s="36"/>
      <c r="F2" s="36"/>
      <c r="G2" s="36"/>
      <c r="H2" s="36"/>
      <c r="I2" s="36"/>
      <c r="K2" s="36"/>
      <c r="L2" s="36"/>
      <c r="M2" s="36"/>
      <c r="N2" s="36"/>
      <c r="O2" s="36"/>
      <c r="P2" s="36"/>
      <c r="Q2" s="36"/>
      <c r="R2" s="36"/>
    </row>
    <row r="3" spans="2:23" ht="25">
      <c r="B3" s="377" t="s">
        <v>227</v>
      </c>
      <c r="C3" s="377"/>
      <c r="D3" s="379"/>
      <c r="E3" s="379"/>
      <c r="F3" s="36"/>
      <c r="G3" s="36"/>
      <c r="H3" s="36"/>
      <c r="I3" s="36"/>
      <c r="K3" s="377" t="s">
        <v>116</v>
      </c>
      <c r="L3" s="378"/>
      <c r="M3" s="379"/>
      <c r="N3" s="36"/>
      <c r="U3" s="182"/>
      <c r="V3" s="182"/>
      <c r="W3" s="182"/>
    </row>
    <row r="4" spans="2:23">
      <c r="B4" s="403" t="s">
        <v>141</v>
      </c>
      <c r="C4" s="404"/>
      <c r="D4" s="404"/>
      <c r="E4" s="404"/>
      <c r="F4" s="404"/>
      <c r="G4" s="404"/>
      <c r="H4" s="404"/>
      <c r="I4" s="405"/>
      <c r="K4" s="380" t="s">
        <v>117</v>
      </c>
      <c r="L4" s="381"/>
      <c r="M4" s="381"/>
      <c r="N4" s="381"/>
      <c r="O4" s="381"/>
      <c r="P4" s="381"/>
      <c r="Q4" s="381"/>
      <c r="R4" s="382"/>
    </row>
    <row r="5" spans="2:23">
      <c r="B5" s="406"/>
      <c r="C5" s="407"/>
      <c r="D5" s="407"/>
      <c r="E5" s="407"/>
      <c r="F5" s="407"/>
      <c r="G5" s="407"/>
      <c r="H5" s="407"/>
      <c r="I5" s="408"/>
      <c r="K5" s="383"/>
      <c r="L5" s="384"/>
      <c r="M5" s="384"/>
      <c r="N5" s="384"/>
      <c r="O5" s="384"/>
      <c r="P5" s="384"/>
      <c r="Q5" s="384"/>
      <c r="R5" s="385"/>
    </row>
    <row r="6" spans="2:23">
      <c r="B6" s="406"/>
      <c r="C6" s="407"/>
      <c r="D6" s="407"/>
      <c r="E6" s="407"/>
      <c r="F6" s="407"/>
      <c r="G6" s="407"/>
      <c r="H6" s="407"/>
      <c r="I6" s="408"/>
      <c r="K6" s="383"/>
      <c r="L6" s="384"/>
      <c r="M6" s="384"/>
      <c r="N6" s="384"/>
      <c r="O6" s="384"/>
      <c r="P6" s="384"/>
      <c r="Q6" s="384"/>
      <c r="R6" s="385"/>
    </row>
    <row r="7" spans="2:23">
      <c r="B7" s="406"/>
      <c r="C7" s="407"/>
      <c r="D7" s="407"/>
      <c r="E7" s="407"/>
      <c r="F7" s="407"/>
      <c r="G7" s="407"/>
      <c r="H7" s="407"/>
      <c r="I7" s="408"/>
      <c r="K7" s="383"/>
      <c r="L7" s="384"/>
      <c r="M7" s="384"/>
      <c r="N7" s="384"/>
      <c r="O7" s="384"/>
      <c r="P7" s="384"/>
      <c r="Q7" s="384"/>
      <c r="R7" s="385"/>
    </row>
    <row r="8" spans="2:23">
      <c r="B8" s="406"/>
      <c r="C8" s="407"/>
      <c r="D8" s="407"/>
      <c r="E8" s="407"/>
      <c r="F8" s="407"/>
      <c r="G8" s="407"/>
      <c r="H8" s="407"/>
      <c r="I8" s="408"/>
      <c r="K8" s="383"/>
      <c r="L8" s="384"/>
      <c r="M8" s="384"/>
      <c r="N8" s="384"/>
      <c r="O8" s="384"/>
      <c r="P8" s="384"/>
      <c r="Q8" s="384"/>
      <c r="R8" s="385"/>
    </row>
    <row r="9" spans="2:23">
      <c r="B9" s="406"/>
      <c r="C9" s="407"/>
      <c r="D9" s="407"/>
      <c r="E9" s="407"/>
      <c r="F9" s="407"/>
      <c r="G9" s="407"/>
      <c r="H9" s="407"/>
      <c r="I9" s="408"/>
      <c r="K9" s="383"/>
      <c r="L9" s="384"/>
      <c r="M9" s="384"/>
      <c r="N9" s="384"/>
      <c r="O9" s="384"/>
      <c r="P9" s="384"/>
      <c r="Q9" s="384"/>
      <c r="R9" s="385"/>
    </row>
    <row r="10" spans="2:23">
      <c r="B10" s="409"/>
      <c r="C10" s="410"/>
      <c r="D10" s="410"/>
      <c r="E10" s="410"/>
      <c r="F10" s="410"/>
      <c r="G10" s="410"/>
      <c r="H10" s="410"/>
      <c r="I10" s="411"/>
      <c r="K10" s="386"/>
      <c r="L10" s="387"/>
      <c r="M10" s="387"/>
      <c r="N10" s="387"/>
      <c r="O10" s="387"/>
      <c r="P10" s="387"/>
      <c r="Q10" s="387"/>
      <c r="R10" s="388"/>
    </row>
    <row r="11" spans="2:23" ht="13">
      <c r="B11" s="412"/>
      <c r="C11" s="412"/>
      <c r="D11" s="412"/>
      <c r="E11" s="412"/>
      <c r="F11" s="412"/>
      <c r="G11" s="412"/>
      <c r="H11" s="412"/>
      <c r="I11" s="412"/>
      <c r="K11" s="120"/>
      <c r="L11" s="122"/>
      <c r="M11" s="122"/>
      <c r="N11" s="122"/>
      <c r="O11" s="122"/>
      <c r="P11" s="122"/>
      <c r="Q11" s="122"/>
      <c r="R11" s="122"/>
    </row>
    <row r="12" spans="2:23" ht="13">
      <c r="B12" s="413" t="s">
        <v>118</v>
      </c>
      <c r="C12" s="413"/>
      <c r="D12" s="413"/>
      <c r="E12" s="413"/>
      <c r="F12" s="413"/>
      <c r="G12" s="413"/>
      <c r="H12" s="413"/>
      <c r="I12" s="413"/>
      <c r="K12" s="123" t="s">
        <v>42</v>
      </c>
      <c r="L12" s="122"/>
      <c r="M12" s="122"/>
      <c r="N12" s="122"/>
      <c r="O12" s="122"/>
      <c r="P12" s="122"/>
      <c r="Q12" s="122"/>
      <c r="R12" s="122"/>
    </row>
    <row r="13" spans="2:23">
      <c r="B13" s="397" t="s">
        <v>71</v>
      </c>
      <c r="C13" s="398"/>
      <c r="D13" s="398"/>
      <c r="E13" s="398"/>
      <c r="F13" s="398"/>
      <c r="G13" s="398"/>
      <c r="H13" s="397" t="s">
        <v>9</v>
      </c>
      <c r="I13" s="399"/>
      <c r="K13" s="352" t="s">
        <v>49</v>
      </c>
      <c r="L13" s="352"/>
      <c r="M13" s="352"/>
      <c r="N13" s="352"/>
      <c r="O13" s="352"/>
      <c r="P13" s="352"/>
      <c r="Q13" s="352" t="s">
        <v>9</v>
      </c>
      <c r="R13" s="352"/>
    </row>
    <row r="14" spans="2:23">
      <c r="B14" s="400"/>
      <c r="C14" s="401"/>
      <c r="D14" s="401"/>
      <c r="E14" s="401"/>
      <c r="F14" s="401"/>
      <c r="G14" s="401"/>
      <c r="H14" s="400"/>
      <c r="I14" s="402"/>
      <c r="K14" s="389"/>
      <c r="L14" s="389"/>
      <c r="M14" s="389"/>
      <c r="N14" s="389"/>
      <c r="O14" s="389"/>
      <c r="P14" s="389"/>
      <c r="Q14" s="351"/>
      <c r="R14" s="351"/>
    </row>
    <row r="15" spans="2:23">
      <c r="B15" s="376" t="s">
        <v>10</v>
      </c>
      <c r="C15" s="376"/>
      <c r="D15" s="376"/>
      <c r="E15" s="376" t="s">
        <v>4</v>
      </c>
      <c r="F15" s="376"/>
      <c r="G15" s="376"/>
      <c r="H15" s="376" t="s">
        <v>5</v>
      </c>
      <c r="I15" s="376"/>
      <c r="K15" s="352" t="s">
        <v>1</v>
      </c>
      <c r="L15" s="352"/>
      <c r="M15" s="352"/>
      <c r="N15" s="352"/>
      <c r="O15" s="352" t="s">
        <v>119</v>
      </c>
      <c r="P15" s="352"/>
      <c r="Q15" s="352"/>
      <c r="R15" s="352"/>
    </row>
    <row r="16" spans="2:23">
      <c r="B16" s="375"/>
      <c r="C16" s="375"/>
      <c r="D16" s="375"/>
      <c r="E16" s="375"/>
      <c r="F16" s="375"/>
      <c r="G16" s="375"/>
      <c r="H16" s="375"/>
      <c r="I16" s="375"/>
      <c r="K16" s="319"/>
      <c r="L16" s="319"/>
      <c r="M16" s="319"/>
      <c r="N16" s="319"/>
      <c r="O16" s="319"/>
      <c r="P16" s="319"/>
      <c r="Q16" s="319"/>
      <c r="R16" s="319"/>
    </row>
    <row r="17" spans="2:44">
      <c r="B17" s="376" t="s">
        <v>8</v>
      </c>
      <c r="C17" s="376"/>
      <c r="D17" s="376"/>
      <c r="E17" s="376" t="s">
        <v>72</v>
      </c>
      <c r="F17" s="376"/>
      <c r="G17" s="376"/>
      <c r="H17" s="376" t="s">
        <v>41</v>
      </c>
      <c r="I17" s="376"/>
      <c r="K17" s="352" t="s">
        <v>10</v>
      </c>
      <c r="L17" s="352"/>
      <c r="M17" s="352"/>
      <c r="N17" s="352"/>
      <c r="O17" s="352" t="s">
        <v>4</v>
      </c>
      <c r="P17" s="352"/>
      <c r="Q17" s="352" t="s">
        <v>5</v>
      </c>
      <c r="R17" s="352"/>
    </row>
    <row r="18" spans="2:44">
      <c r="B18" s="375"/>
      <c r="C18" s="375"/>
      <c r="D18" s="375"/>
      <c r="E18" s="375"/>
      <c r="F18" s="375"/>
      <c r="G18" s="375"/>
      <c r="H18" s="375"/>
      <c r="I18" s="375"/>
      <c r="K18" s="319"/>
      <c r="L18" s="319"/>
      <c r="M18" s="319"/>
      <c r="N18" s="319"/>
      <c r="O18" s="319"/>
      <c r="P18" s="319"/>
      <c r="Q18" s="319"/>
      <c r="R18" s="319"/>
    </row>
    <row r="19" spans="2:44">
      <c r="B19" s="376" t="s">
        <v>1</v>
      </c>
      <c r="C19" s="376"/>
      <c r="D19" s="376"/>
      <c r="E19" s="376" t="s">
        <v>120</v>
      </c>
      <c r="F19" s="376"/>
      <c r="G19" s="376"/>
      <c r="H19" s="376" t="s">
        <v>121</v>
      </c>
      <c r="I19" s="376"/>
      <c r="K19" s="352" t="s">
        <v>2</v>
      </c>
      <c r="L19" s="352"/>
      <c r="M19" s="352"/>
      <c r="N19" s="352" t="s">
        <v>122</v>
      </c>
      <c r="O19" s="352"/>
      <c r="P19" s="352"/>
      <c r="Q19" s="352" t="s">
        <v>123</v>
      </c>
      <c r="R19" s="352"/>
    </row>
    <row r="20" spans="2:44">
      <c r="B20" s="375"/>
      <c r="C20" s="375"/>
      <c r="D20" s="375"/>
      <c r="E20" s="396"/>
      <c r="F20" s="396"/>
      <c r="G20" s="396"/>
      <c r="H20" s="375"/>
      <c r="I20" s="375"/>
      <c r="K20" s="319"/>
      <c r="L20" s="319"/>
      <c r="M20" s="319"/>
      <c r="N20" s="319"/>
      <c r="O20" s="319"/>
      <c r="P20" s="319"/>
      <c r="Q20" s="320"/>
      <c r="R20" s="320"/>
    </row>
    <row r="21" spans="2:44">
      <c r="B21" s="397" t="s">
        <v>2</v>
      </c>
      <c r="C21" s="398"/>
      <c r="D21" s="399"/>
      <c r="E21" s="397" t="s">
        <v>3</v>
      </c>
      <c r="F21" s="398"/>
      <c r="G21" s="398"/>
      <c r="H21" s="398"/>
      <c r="I21" s="399"/>
      <c r="K21" s="321" t="s">
        <v>124</v>
      </c>
      <c r="L21" s="322"/>
      <c r="M21" s="323"/>
      <c r="N21" s="321" t="s">
        <v>125</v>
      </c>
      <c r="O21" s="322"/>
      <c r="P21" s="322"/>
      <c r="Q21" s="322"/>
      <c r="R21" s="323"/>
    </row>
    <row r="22" spans="2:44">
      <c r="B22" s="400"/>
      <c r="C22" s="401"/>
      <c r="D22" s="402"/>
      <c r="E22" s="400"/>
      <c r="F22" s="401"/>
      <c r="G22" s="401"/>
      <c r="H22" s="401"/>
      <c r="I22" s="402"/>
      <c r="K22" s="324" t="s">
        <v>85</v>
      </c>
      <c r="L22" s="325"/>
      <c r="M22" s="326"/>
      <c r="N22" s="327"/>
      <c r="O22" s="328"/>
      <c r="P22" s="328"/>
      <c r="Q22" s="328"/>
      <c r="R22" s="329"/>
    </row>
    <row r="23" spans="2:44">
      <c r="B23" s="36"/>
      <c r="C23" s="36"/>
      <c r="D23" s="36"/>
      <c r="E23" s="36"/>
      <c r="F23" s="36"/>
      <c r="G23" s="36"/>
      <c r="H23" s="36"/>
      <c r="I23" s="36"/>
      <c r="K23" s="36"/>
      <c r="L23" s="36"/>
      <c r="M23" s="36"/>
      <c r="N23" s="36"/>
      <c r="O23" s="36"/>
      <c r="P23" s="36"/>
      <c r="Q23" s="36"/>
      <c r="R23" s="36"/>
    </row>
    <row r="24" spans="2:44" ht="13">
      <c r="B24" s="120" t="s">
        <v>126</v>
      </c>
      <c r="C24" s="36"/>
      <c r="D24" s="36"/>
      <c r="E24" s="36"/>
      <c r="F24" s="36"/>
      <c r="G24" s="36"/>
      <c r="H24" s="36"/>
      <c r="I24" s="36"/>
      <c r="K24" s="120" t="s">
        <v>127</v>
      </c>
      <c r="L24" s="36"/>
      <c r="M24" s="36"/>
      <c r="N24" s="36"/>
      <c r="O24" s="36"/>
      <c r="P24" s="36"/>
      <c r="Q24" s="36"/>
      <c r="R24" s="36"/>
    </row>
    <row r="25" spans="2:44" ht="51" customHeight="1">
      <c r="B25" s="390"/>
      <c r="C25" s="391"/>
      <c r="D25" s="391"/>
      <c r="E25" s="391"/>
      <c r="F25" s="391"/>
      <c r="G25" s="391"/>
      <c r="H25" s="391"/>
      <c r="I25" s="391"/>
      <c r="K25" s="336"/>
      <c r="L25" s="337"/>
      <c r="M25" s="337"/>
      <c r="N25" s="337"/>
      <c r="O25" s="337"/>
      <c r="P25" s="337"/>
      <c r="Q25" s="337"/>
      <c r="R25" s="338"/>
    </row>
    <row r="26" spans="2:44" ht="24" customHeight="1">
      <c r="B26" s="10" t="s">
        <v>218</v>
      </c>
      <c r="C26" s="36"/>
      <c r="D26" s="36"/>
      <c r="E26" s="36"/>
      <c r="F26" s="36"/>
      <c r="G26" s="36"/>
      <c r="H26" s="36"/>
      <c r="I26" s="36"/>
      <c r="K26" s="10" t="s">
        <v>219</v>
      </c>
    </row>
    <row r="27" spans="2:44" ht="130.5" customHeight="1">
      <c r="B27" s="370" t="s">
        <v>220</v>
      </c>
      <c r="C27" s="371"/>
      <c r="D27" s="371"/>
      <c r="E27" s="371"/>
      <c r="F27" s="371"/>
      <c r="G27" s="371"/>
      <c r="H27" s="372"/>
      <c r="I27" s="36"/>
      <c r="K27" s="370" t="s">
        <v>221</v>
      </c>
      <c r="L27" s="371"/>
      <c r="M27" s="371"/>
      <c r="N27" s="371"/>
      <c r="O27" s="371"/>
      <c r="P27" s="371"/>
      <c r="Q27" s="371"/>
      <c r="R27" s="372"/>
    </row>
    <row r="28" spans="2:44" ht="34.5" customHeight="1">
      <c r="B28" s="36"/>
      <c r="C28" s="121" t="s">
        <v>17</v>
      </c>
      <c r="D28" s="36"/>
      <c r="E28" s="36"/>
      <c r="F28" s="36"/>
      <c r="G28" s="36"/>
      <c r="H28" s="36"/>
      <c r="I28" s="36"/>
    </row>
    <row r="29" spans="2:44" s="36" customFormat="1" ht="27.75" customHeight="1">
      <c r="B29" s="370" t="s">
        <v>18</v>
      </c>
      <c r="C29" s="372"/>
      <c r="D29" s="370" t="s">
        <v>67</v>
      </c>
      <c r="E29" s="372"/>
      <c r="F29" s="334" t="s">
        <v>128</v>
      </c>
      <c r="G29" s="394"/>
      <c r="H29" s="394"/>
      <c r="I29" s="395"/>
      <c r="J29" s="195"/>
      <c r="K29" s="196"/>
      <c r="L29" s="196"/>
      <c r="M29" s="196"/>
      <c r="N29" s="196"/>
      <c r="O29" s="197"/>
      <c r="P29" s="197"/>
      <c r="Q29" s="197"/>
      <c r="R29" s="197"/>
      <c r="S29" s="197"/>
      <c r="T29" s="197"/>
      <c r="U29" s="197"/>
      <c r="V29" s="197"/>
      <c r="AE29" s="198"/>
      <c r="AF29" s="198"/>
      <c r="AG29" s="198"/>
      <c r="AH29" s="198"/>
      <c r="AI29" s="198"/>
      <c r="AJ29" s="198"/>
      <c r="AK29" s="198"/>
      <c r="AL29" s="198"/>
      <c r="AM29" s="198"/>
      <c r="AN29" s="198"/>
      <c r="AO29" s="198"/>
      <c r="AP29" s="198"/>
      <c r="AQ29" s="198"/>
    </row>
    <row r="30" spans="2:44" s="36" customFormat="1" ht="19.5" customHeight="1">
      <c r="B30" s="392"/>
      <c r="C30" s="393"/>
      <c r="D30" s="392"/>
      <c r="E30" s="393"/>
      <c r="F30" s="331"/>
      <c r="G30" s="332"/>
      <c r="H30" s="332"/>
      <c r="I30" s="333"/>
      <c r="K30" s="124"/>
      <c r="O30" s="199"/>
      <c r="P30"/>
      <c r="Q30"/>
      <c r="R30"/>
      <c r="S30"/>
      <c r="T30"/>
      <c r="U30"/>
      <c r="V30"/>
      <c r="W30"/>
      <c r="X30"/>
      <c r="Y30"/>
      <c r="Z30"/>
      <c r="AE30" s="198"/>
      <c r="AF30" s="198"/>
      <c r="AG30" s="198"/>
      <c r="AH30" s="198"/>
      <c r="AI30" s="198"/>
      <c r="AJ30" s="198"/>
      <c r="AK30" s="198"/>
      <c r="AL30" s="198"/>
      <c r="AM30" s="198"/>
      <c r="AN30" s="198"/>
      <c r="AO30" s="198"/>
      <c r="AP30" s="198"/>
      <c r="AQ30" s="198"/>
    </row>
    <row r="31" spans="2:44" s="36" customFormat="1" ht="12.75" customHeight="1">
      <c r="P31" s="200"/>
      <c r="Q31"/>
      <c r="R31"/>
      <c r="S31"/>
      <c r="T31"/>
      <c r="U31"/>
      <c r="V31"/>
      <c r="W31"/>
      <c r="X31"/>
      <c r="Y31"/>
      <c r="Z31"/>
      <c r="AA31"/>
      <c r="AF31" s="198"/>
      <c r="AG31" s="198"/>
      <c r="AH31" s="198"/>
      <c r="AI31" s="198"/>
      <c r="AJ31" s="198"/>
      <c r="AK31" s="198"/>
      <c r="AL31" s="198"/>
      <c r="AM31" s="198"/>
      <c r="AN31" s="198"/>
      <c r="AO31" s="198"/>
      <c r="AP31" s="198"/>
      <c r="AQ31" s="198"/>
      <c r="AR31" s="198"/>
    </row>
    <row r="32" spans="2:44" ht="31.5" customHeight="1">
      <c r="B32" s="370" t="s">
        <v>75</v>
      </c>
      <c r="C32" s="372"/>
      <c r="D32" s="370" t="s">
        <v>0</v>
      </c>
      <c r="E32" s="372"/>
      <c r="F32" s="334" t="s">
        <v>190</v>
      </c>
      <c r="G32" s="394"/>
      <c r="H32" s="394"/>
      <c r="I32" s="395"/>
    </row>
    <row r="33" spans="2:24" ht="18" customHeight="1">
      <c r="B33" s="392"/>
      <c r="C33" s="393"/>
      <c r="D33" s="392"/>
      <c r="E33" s="393"/>
      <c r="F33" s="331"/>
      <c r="G33" s="332"/>
      <c r="H33" s="332"/>
      <c r="I33" s="333"/>
    </row>
    <row r="34" spans="2:24">
      <c r="B34" s="36"/>
      <c r="C34" s="36"/>
      <c r="D34" s="36"/>
      <c r="E34" s="36"/>
      <c r="F34" s="124"/>
      <c r="G34" s="36"/>
      <c r="H34" s="36"/>
      <c r="I34" s="36"/>
      <c r="S34" s="24"/>
    </row>
    <row r="35" spans="2:24" ht="42" customHeight="1">
      <c r="B35" s="370" t="s">
        <v>142</v>
      </c>
      <c r="C35" s="372"/>
      <c r="D35" s="370" t="s">
        <v>143</v>
      </c>
      <c r="E35" s="372"/>
      <c r="F35" s="334" t="s">
        <v>144</v>
      </c>
      <c r="G35" s="335"/>
      <c r="H35" s="334" t="s">
        <v>191</v>
      </c>
      <c r="I35" s="335"/>
    </row>
    <row r="36" spans="2:24" ht="18" customHeight="1">
      <c r="B36" s="511"/>
      <c r="C36" s="512"/>
      <c r="D36" s="511"/>
      <c r="E36" s="512"/>
      <c r="F36" s="392"/>
      <c r="G36" s="501"/>
      <c r="H36" s="392"/>
      <c r="I36" s="501"/>
    </row>
    <row r="37" spans="2:24" ht="18.75" customHeight="1">
      <c r="B37" s="150"/>
      <c r="C37" s="150"/>
      <c r="D37" s="150"/>
      <c r="E37" s="150"/>
      <c r="F37" s="151"/>
      <c r="G37" s="152"/>
      <c r="H37" s="153"/>
      <c r="I37" s="147"/>
      <c r="J37" s="1"/>
    </row>
    <row r="38" spans="2:24" ht="44.25" customHeight="1">
      <c r="B38" s="513" t="s">
        <v>249</v>
      </c>
      <c r="C38" s="513"/>
    </row>
    <row r="39" spans="2:24" ht="18" customHeight="1">
      <c r="B39" s="514">
        <v>46062</v>
      </c>
      <c r="C39" s="515"/>
    </row>
    <row r="40" spans="2:24" ht="18.75" customHeight="1">
      <c r="B40" s="150"/>
      <c r="C40" s="150"/>
      <c r="D40" s="150"/>
      <c r="E40" s="150"/>
      <c r="F40" s="151"/>
      <c r="G40" s="152"/>
      <c r="H40" s="153"/>
      <c r="I40" s="147"/>
      <c r="J40" s="1"/>
    </row>
    <row r="41" spans="2:24" s="4" customFormat="1" ht="15" customHeight="1">
      <c r="B41" s="41" t="s">
        <v>45</v>
      </c>
      <c r="K41" s="41" t="s">
        <v>45</v>
      </c>
      <c r="P41" s="38"/>
      <c r="S41" s="42"/>
    </row>
    <row r="42" spans="2:24" s="4" customFormat="1" ht="15.5">
      <c r="B42" s="508" t="s">
        <v>153</v>
      </c>
      <c r="C42" s="509"/>
      <c r="D42" s="509"/>
      <c r="E42" s="509"/>
      <c r="F42" s="510"/>
      <c r="K42" s="353" t="s">
        <v>28</v>
      </c>
      <c r="L42" s="354"/>
      <c r="M42" s="354"/>
      <c r="N42" s="355"/>
      <c r="O42" s="6"/>
      <c r="P42" s="38"/>
      <c r="W42" s="4" t="str">
        <f>IF(OR(W43:W47),"Nej","Ja")</f>
        <v>Ja</v>
      </c>
      <c r="X42" s="4" t="b">
        <f>NOT(OR(X43:X47))</f>
        <v>1</v>
      </c>
    </row>
    <row r="43" spans="2:24" ht="12.75" customHeight="1">
      <c r="B43" s="294"/>
      <c r="C43" s="294"/>
      <c r="D43" s="294"/>
      <c r="E43" s="294"/>
      <c r="F43" s="294"/>
      <c r="R43" s="28"/>
      <c r="W43" s="4" t="b">
        <f>IF(AND(B43&lt;&gt;"",$O$42&lt;&gt;"Ja"),TRUE,FALSE)</f>
        <v>0</v>
      </c>
      <c r="X43" s="4" t="b">
        <f>IF(B43&lt;&gt;"",TRUE,FALSE)</f>
        <v>0</v>
      </c>
    </row>
    <row r="44" spans="2:24" ht="12.75" customHeight="1">
      <c r="B44" s="279"/>
      <c r="C44" s="279"/>
      <c r="D44" s="279"/>
      <c r="E44" s="279"/>
      <c r="F44" s="279"/>
      <c r="W44" s="4" t="b">
        <f>IF(AND(B44&lt;&gt;"",$O$42&lt;&gt;"Ja"),TRUE,FALSE)</f>
        <v>0</v>
      </c>
      <c r="X44" s="4" t="b">
        <f>IF(B44&lt;&gt;"",TRUE,FALSE)</f>
        <v>0</v>
      </c>
    </row>
    <row r="45" spans="2:24" ht="12.75" customHeight="1">
      <c r="B45" s="279"/>
      <c r="C45" s="279"/>
      <c r="D45" s="279"/>
      <c r="E45" s="279"/>
      <c r="F45" s="279"/>
      <c r="W45" s="4" t="b">
        <f>IF(AND(B45&lt;&gt;"",$O$42&lt;&gt;"Ja"),TRUE,FALSE)</f>
        <v>0</v>
      </c>
      <c r="X45" s="4" t="b">
        <f>IF(B45&lt;&gt;"",TRUE,FALSE)</f>
        <v>0</v>
      </c>
    </row>
    <row r="46" spans="2:24" ht="12.75" customHeight="1">
      <c r="B46" s="279"/>
      <c r="C46" s="279"/>
      <c r="D46" s="279"/>
      <c r="E46" s="279"/>
      <c r="F46" s="279"/>
      <c r="W46" s="4" t="b">
        <f>IF(AND(B46&lt;&gt;"",$O$42&lt;&gt;"Ja"),TRUE,FALSE)</f>
        <v>0</v>
      </c>
      <c r="X46" s="4" t="b">
        <f>IF(B46&lt;&gt;"",TRUE,FALSE)</f>
        <v>0</v>
      </c>
    </row>
    <row r="47" spans="2:24" ht="12.75" customHeight="1">
      <c r="B47" s="279"/>
      <c r="C47" s="279"/>
      <c r="D47" s="279"/>
      <c r="E47" s="279"/>
      <c r="F47" s="279"/>
      <c r="W47" s="4" t="b">
        <f>IF(AND(B47&lt;&gt;"",$O$42&lt;&gt;"Ja"),TRUE,FALSE)</f>
        <v>0</v>
      </c>
      <c r="X47" s="4" t="b">
        <f>IF(B47&lt;&gt;"",TRUE,FALSE)</f>
        <v>0</v>
      </c>
    </row>
    <row r="48" spans="2:24">
      <c r="X48" s="28"/>
    </row>
    <row r="49" spans="1:30" ht="15.75" customHeight="1">
      <c r="B49" s="278" t="s">
        <v>52</v>
      </c>
      <c r="C49" s="278"/>
      <c r="D49" s="278"/>
      <c r="E49" s="278"/>
      <c r="F49" s="278"/>
      <c r="G49" s="1"/>
      <c r="H49" s="1"/>
      <c r="I49" s="1"/>
      <c r="J49" s="1"/>
      <c r="K49" s="278" t="s">
        <v>50</v>
      </c>
      <c r="L49" s="278"/>
      <c r="M49" s="278"/>
      <c r="N49" s="278"/>
      <c r="P49" s="428"/>
      <c r="Q49" s="428"/>
      <c r="R49" s="428"/>
      <c r="S49" s="428"/>
      <c r="X49" s="10"/>
      <c r="Y49" s="33"/>
      <c r="Z49" s="1"/>
      <c r="AB49" s="1"/>
      <c r="AC49" s="1"/>
      <c r="AD49" s="1"/>
    </row>
    <row r="50" spans="1:30" ht="15" customHeight="1">
      <c r="B50" s="41" t="s">
        <v>179</v>
      </c>
      <c r="C50" s="4"/>
      <c r="D50" s="4"/>
      <c r="E50" s="4"/>
      <c r="F50" s="4"/>
      <c r="G50" s="1"/>
      <c r="H50" s="1"/>
      <c r="I50" s="1"/>
      <c r="J50" s="1"/>
      <c r="K50" s="181" t="str">
        <f>IF(OR(W42:W94,W133:W158),"Minst ett av de obligatoriska kraven är inte ifyllda eller besvarade med Nej","")</f>
        <v/>
      </c>
      <c r="P50" s="33"/>
      <c r="X50" s="10"/>
    </row>
    <row r="51" spans="1:30" s="4" customFormat="1" ht="13">
      <c r="B51" s="41"/>
      <c r="K51"/>
      <c r="L51"/>
      <c r="M51"/>
      <c r="N51"/>
      <c r="O51"/>
      <c r="P51"/>
      <c r="Q51"/>
      <c r="R51"/>
      <c r="S51"/>
      <c r="W51" s="29"/>
    </row>
    <row r="52" spans="1:30" s="5" customFormat="1" ht="20.25" customHeight="1">
      <c r="B52" s="254" t="s">
        <v>161</v>
      </c>
      <c r="C52" s="256"/>
      <c r="D52" s="201"/>
      <c r="E52" s="201"/>
      <c r="F52" s="202"/>
      <c r="K52"/>
      <c r="L52"/>
      <c r="M52"/>
      <c r="N52"/>
      <c r="O52"/>
      <c r="P52"/>
      <c r="Q52"/>
      <c r="R52"/>
      <c r="S52"/>
      <c r="T52"/>
      <c r="U52"/>
      <c r="V52"/>
      <c r="W52"/>
      <c r="X52"/>
      <c r="Y52"/>
    </row>
    <row r="53" spans="1:30" s="5" customFormat="1" ht="33" customHeight="1">
      <c r="B53" s="502" t="s">
        <v>113</v>
      </c>
      <c r="C53" s="503"/>
      <c r="D53" s="443" t="s">
        <v>232</v>
      </c>
      <c r="E53" s="330"/>
      <c r="F53" s="18"/>
      <c r="K53"/>
      <c r="L53"/>
      <c r="M53"/>
      <c r="N53"/>
      <c r="O53"/>
      <c r="P53"/>
      <c r="Q53"/>
      <c r="R53"/>
      <c r="S53"/>
      <c r="T53"/>
      <c r="U53"/>
      <c r="V53"/>
      <c r="W53"/>
      <c r="X53"/>
      <c r="Y53"/>
    </row>
    <row r="54" spans="1:30" s="5" customFormat="1" ht="33" customHeight="1">
      <c r="B54" s="504"/>
      <c r="C54" s="505"/>
      <c r="D54" s="443" t="s">
        <v>246</v>
      </c>
      <c r="E54" s="330"/>
      <c r="F54" s="18"/>
      <c r="K54"/>
      <c r="L54"/>
      <c r="M54"/>
      <c r="N54"/>
      <c r="O54"/>
      <c r="P54"/>
      <c r="Q54"/>
      <c r="R54"/>
      <c r="S54"/>
      <c r="T54"/>
      <c r="U54"/>
      <c r="V54"/>
      <c r="W54"/>
      <c r="X54"/>
      <c r="Y54"/>
    </row>
    <row r="55" spans="1:30" s="5" customFormat="1" ht="33" customHeight="1">
      <c r="B55" s="504"/>
      <c r="C55" s="505"/>
      <c r="D55" s="443" t="s">
        <v>247</v>
      </c>
      <c r="E55" s="330"/>
      <c r="F55" s="18"/>
      <c r="K55"/>
      <c r="L55"/>
      <c r="M55"/>
      <c r="N55"/>
      <c r="O55"/>
      <c r="P55"/>
      <c r="Q55"/>
      <c r="R55"/>
      <c r="S55"/>
      <c r="T55"/>
      <c r="U55"/>
      <c r="V55"/>
      <c r="W55"/>
      <c r="X55"/>
      <c r="Y55"/>
    </row>
    <row r="56" spans="1:30" s="5" customFormat="1" ht="33" customHeight="1">
      <c r="B56" s="506"/>
      <c r="C56" s="507"/>
      <c r="D56" s="443" t="s">
        <v>233</v>
      </c>
      <c r="E56" s="330"/>
      <c r="F56" s="18"/>
      <c r="K56"/>
      <c r="L56"/>
      <c r="M56"/>
      <c r="N56"/>
      <c r="O56"/>
      <c r="P56"/>
      <c r="Q56"/>
      <c r="R56"/>
      <c r="S56"/>
      <c r="T56"/>
      <c r="U56"/>
      <c r="V56"/>
      <c r="W56"/>
      <c r="X56"/>
      <c r="Y56"/>
    </row>
    <row r="57" spans="1:30" s="5" customFormat="1" ht="12.75" customHeight="1">
      <c r="K57"/>
      <c r="L57"/>
      <c r="M57"/>
      <c r="N57"/>
      <c r="O57"/>
      <c r="P57"/>
      <c r="Q57"/>
      <c r="R57"/>
      <c r="S57"/>
      <c r="T57"/>
      <c r="U57"/>
      <c r="V57"/>
      <c r="W57"/>
      <c r="X57"/>
      <c r="Y57"/>
    </row>
    <row r="58" spans="1:30" s="5" customFormat="1" ht="33" customHeight="1">
      <c r="B58" s="471" t="s">
        <v>115</v>
      </c>
      <c r="C58" s="471"/>
      <c r="D58" s="330" t="s">
        <v>250</v>
      </c>
      <c r="E58" s="330"/>
      <c r="F58" s="18"/>
      <c r="K58"/>
      <c r="L58"/>
      <c r="M58"/>
      <c r="N58"/>
      <c r="O58"/>
      <c r="P58"/>
      <c r="Q58"/>
      <c r="R58"/>
      <c r="S58"/>
      <c r="T58"/>
      <c r="U58"/>
      <c r="V58"/>
      <c r="W58"/>
      <c r="X58"/>
      <c r="Y58"/>
    </row>
    <row r="59" spans="1:30" s="5" customFormat="1" ht="33" customHeight="1">
      <c r="B59" s="471"/>
      <c r="C59" s="471"/>
      <c r="D59" s="330" t="s">
        <v>251</v>
      </c>
      <c r="E59" s="330"/>
      <c r="F59" s="18"/>
      <c r="K59"/>
      <c r="L59"/>
      <c r="M59"/>
      <c r="N59"/>
      <c r="O59"/>
      <c r="P59"/>
      <c r="Q59"/>
      <c r="R59"/>
      <c r="S59"/>
      <c r="T59"/>
      <c r="U59"/>
      <c r="V59"/>
      <c r="W59"/>
      <c r="X59"/>
      <c r="Y59"/>
    </row>
    <row r="60" spans="1:30" s="5" customFormat="1" ht="33" customHeight="1">
      <c r="B60" s="471"/>
      <c r="C60" s="471"/>
      <c r="D60" s="330" t="s">
        <v>252</v>
      </c>
      <c r="E60" s="330"/>
      <c r="F60" s="18"/>
      <c r="K60"/>
      <c r="L60"/>
      <c r="M60"/>
      <c r="N60"/>
      <c r="O60"/>
      <c r="P60"/>
      <c r="Q60"/>
      <c r="R60"/>
      <c r="S60"/>
      <c r="T60"/>
      <c r="U60"/>
      <c r="V60"/>
      <c r="W60"/>
      <c r="X60"/>
      <c r="Y60"/>
    </row>
    <row r="61" spans="1:30" s="5" customFormat="1" ht="47.25" customHeight="1">
      <c r="B61" s="471"/>
      <c r="C61" s="471"/>
      <c r="D61" s="330" t="s">
        <v>253</v>
      </c>
      <c r="E61" s="330"/>
      <c r="F61" s="18"/>
      <c r="K61"/>
      <c r="L61"/>
      <c r="M61"/>
      <c r="N61"/>
      <c r="O61"/>
      <c r="P61"/>
      <c r="Q61"/>
      <c r="R61"/>
      <c r="S61"/>
      <c r="T61"/>
      <c r="U61"/>
      <c r="V61"/>
      <c r="W61"/>
      <c r="X61"/>
      <c r="Y61"/>
    </row>
    <row r="62" spans="1:30" s="5" customFormat="1">
      <c r="A62"/>
      <c r="B62"/>
      <c r="C62"/>
      <c r="D62"/>
      <c r="E62"/>
      <c r="F62"/>
      <c r="G62"/>
      <c r="H62"/>
      <c r="K62"/>
      <c r="L62"/>
      <c r="M62"/>
      <c r="N62"/>
      <c r="O62"/>
      <c r="P62"/>
      <c r="Q62"/>
      <c r="R62"/>
      <c r="S62"/>
      <c r="T62"/>
      <c r="U62"/>
      <c r="V62"/>
      <c r="W62"/>
      <c r="X62"/>
      <c r="Y62"/>
    </row>
    <row r="63" spans="1:30" s="4" customFormat="1" ht="29.25" customHeight="1">
      <c r="B63" s="349" t="s">
        <v>68</v>
      </c>
      <c r="C63" s="349"/>
      <c r="D63" s="349"/>
      <c r="E63" s="349"/>
      <c r="F63" s="203"/>
    </row>
    <row r="64" spans="1:30" s="4" customFormat="1" ht="13">
      <c r="B64" s="41"/>
      <c r="K64"/>
      <c r="L64"/>
      <c r="M64"/>
      <c r="N64"/>
      <c r="O64"/>
      <c r="P64"/>
      <c r="Q64"/>
      <c r="R64"/>
      <c r="S64"/>
      <c r="W64" s="29"/>
    </row>
    <row r="65" spans="1:36" s="4" customFormat="1" ht="29.25" customHeight="1">
      <c r="B65" s="433" t="s">
        <v>239</v>
      </c>
      <c r="C65" s="434"/>
      <c r="D65" s="434"/>
      <c r="E65" s="435"/>
      <c r="F65" s="18"/>
      <c r="K65"/>
      <c r="L65"/>
      <c r="M65"/>
      <c r="N65"/>
      <c r="O65"/>
      <c r="P65"/>
      <c r="Q65"/>
      <c r="R65"/>
      <c r="S65"/>
      <c r="W65" s="29"/>
    </row>
    <row r="66" spans="1:36" ht="12.75" customHeight="1">
      <c r="A66" s="40"/>
      <c r="B66" s="40"/>
      <c r="C66" s="40"/>
      <c r="D66" s="40"/>
      <c r="E66" s="40"/>
      <c r="F66" s="40"/>
      <c r="G66" s="40"/>
      <c r="H66" s="40"/>
      <c r="I66" s="40"/>
      <c r="J66" s="40"/>
      <c r="K66" s="429" t="s">
        <v>53</v>
      </c>
      <c r="L66" s="430"/>
      <c r="M66" s="430"/>
      <c r="N66" s="430"/>
      <c r="O66" s="455"/>
      <c r="T66" s="28"/>
    </row>
    <row r="67" spans="1:36" ht="29.25" customHeight="1">
      <c r="B67" s="433" t="s">
        <v>254</v>
      </c>
      <c r="C67" s="434"/>
      <c r="D67" s="434"/>
      <c r="E67" s="435"/>
      <c r="F67" s="18"/>
      <c r="K67" s="498" t="s">
        <v>162</v>
      </c>
      <c r="L67" s="499"/>
      <c r="M67" s="499"/>
      <c r="N67" s="499"/>
      <c r="O67" s="500"/>
    </row>
    <row r="69" spans="1:36">
      <c r="N69" s="148"/>
      <c r="U69" s="46" t="str">
        <f>IF(ISERROR(VLOOKUP($N$71,$U$71:$U$75,1,0)),"Nej","Ja")</f>
        <v>Nej</v>
      </c>
      <c r="V69" t="b">
        <f>OR(V71:V75)</f>
        <v>0</v>
      </c>
      <c r="W69" t="b">
        <f>IF(V69,IF(ISERROR(VLOOKUP($N$71,$U$71:$U$75,1,0)),TRUE,FALSE),FALSE)</f>
        <v>0</v>
      </c>
    </row>
    <row r="70" spans="1:36" ht="12.75" customHeight="1">
      <c r="B70" s="429" t="s">
        <v>169</v>
      </c>
      <c r="C70" s="430"/>
      <c r="D70" s="430"/>
      <c r="E70" s="430"/>
      <c r="F70" s="455"/>
      <c r="K70" s="429" t="s">
        <v>170</v>
      </c>
      <c r="L70" s="430"/>
      <c r="M70" s="430"/>
      <c r="N70" s="216" t="s">
        <v>171</v>
      </c>
      <c r="O70" s="216" t="s">
        <v>172</v>
      </c>
      <c r="U70" s="46" t="str">
        <f>IF(ISERROR(VLOOKUP($O$71,$U$71:$U$75,1,0)),"Nej","Ja")</f>
        <v>Nej</v>
      </c>
      <c r="W70" t="b">
        <f>IF(V71,IF(ISERROR(VLOOKUP($O$71,$U$71:$U$75,1,0)),TRUE,FALSE),FALSE)</f>
        <v>0</v>
      </c>
    </row>
    <row r="71" spans="1:36" ht="13.5" customHeight="1">
      <c r="B71" s="446" t="s">
        <v>180</v>
      </c>
      <c r="C71" s="447"/>
      <c r="D71" s="448"/>
      <c r="E71" s="47" t="s">
        <v>32</v>
      </c>
      <c r="F71" s="18"/>
      <c r="K71" s="431" t="s">
        <v>51</v>
      </c>
      <c r="L71" s="432"/>
      <c r="M71" s="432"/>
      <c r="N71" s="217"/>
      <c r="O71" s="217"/>
      <c r="Q71" s="45" t="str">
        <f>IF(V69,IF(ISERROR(VLOOKUP($N$71,$U$71:$U$75,1,0)),"Drivmedel 1 uppfyller inte kravet",""),"")</f>
        <v/>
      </c>
      <c r="R71" s="28"/>
      <c r="U71" t="str">
        <f>IF(F71="Ja",E71,"")</f>
        <v/>
      </c>
      <c r="V71" t="b">
        <f>F71&lt;&gt;""</f>
        <v>0</v>
      </c>
    </row>
    <row r="72" spans="1:36" ht="12.75" customHeight="1">
      <c r="B72" s="449"/>
      <c r="C72" s="450"/>
      <c r="D72" s="451"/>
      <c r="E72" s="47" t="s">
        <v>33</v>
      </c>
      <c r="F72" s="18"/>
      <c r="H72" s="148"/>
      <c r="I72" s="148"/>
      <c r="J72" s="148"/>
      <c r="K72" s="356" t="s">
        <v>43</v>
      </c>
      <c r="L72" s="357"/>
      <c r="M72" s="357"/>
      <c r="N72" s="357"/>
      <c r="O72" s="358"/>
      <c r="P72" s="148"/>
      <c r="Q72" s="45" t="str">
        <f>IF(V71,IF(ISERROR(VLOOKUP($O$71,$U$71:$U$75,1,0)),"Drivmedel 2 uppfyller inte kravet",""),"")</f>
        <v/>
      </c>
      <c r="U72" t="str">
        <f>IF(F72="Ja",E72,"")</f>
        <v/>
      </c>
      <c r="V72" t="b">
        <f>F72&lt;&gt;""</f>
        <v>0</v>
      </c>
    </row>
    <row r="73" spans="1:36" ht="12.75" customHeight="1">
      <c r="B73" s="449"/>
      <c r="C73" s="450"/>
      <c r="D73" s="451"/>
      <c r="E73" s="47" t="s">
        <v>35</v>
      </c>
      <c r="F73" s="18"/>
      <c r="K73" s="359"/>
      <c r="L73" s="360"/>
      <c r="M73" s="360"/>
      <c r="N73" s="360"/>
      <c r="O73" s="361"/>
      <c r="Q73" s="45"/>
      <c r="R73" s="28"/>
      <c r="U73" t="str">
        <f>IF(F73="Ja",E73,"")</f>
        <v/>
      </c>
      <c r="V73" t="b">
        <f>F73&lt;&gt;""</f>
        <v>0</v>
      </c>
    </row>
    <row r="74" spans="1:36">
      <c r="B74" s="449"/>
      <c r="C74" s="450"/>
      <c r="D74" s="451"/>
      <c r="E74" s="61" t="s">
        <v>145</v>
      </c>
      <c r="F74" s="18"/>
      <c r="K74" s="359"/>
      <c r="L74" s="360"/>
      <c r="M74" s="360"/>
      <c r="N74" s="360"/>
      <c r="O74" s="361"/>
      <c r="P74" s="148"/>
      <c r="U74" t="str">
        <f>IF(F74="Ja",E74,"")</f>
        <v/>
      </c>
      <c r="V74" t="b">
        <f>F74&lt;&gt;""</f>
        <v>0</v>
      </c>
    </row>
    <row r="75" spans="1:36">
      <c r="B75" s="452"/>
      <c r="C75" s="453"/>
      <c r="D75" s="454"/>
      <c r="E75" s="61" t="s">
        <v>34</v>
      </c>
      <c r="F75" s="18"/>
      <c r="K75" s="362"/>
      <c r="L75" s="363"/>
      <c r="M75" s="363"/>
      <c r="N75" s="363"/>
      <c r="O75" s="364"/>
      <c r="U75" t="str">
        <f>IF(F75="Ja",E75,"")</f>
        <v/>
      </c>
      <c r="V75" t="b">
        <f>F75&lt;&gt;""</f>
        <v>0</v>
      </c>
    </row>
    <row r="76" spans="1:36">
      <c r="B76" s="215"/>
      <c r="C76" s="215"/>
      <c r="D76" s="215"/>
      <c r="E76" s="215"/>
      <c r="F76" s="215"/>
      <c r="K76" s="213"/>
      <c r="L76" s="213"/>
      <c r="M76" s="213"/>
      <c r="N76" s="213"/>
      <c r="O76" s="213"/>
    </row>
    <row r="77" spans="1:36" ht="12.75" customHeight="1">
      <c r="K77" s="213"/>
      <c r="L77" s="213"/>
      <c r="M77" s="213"/>
      <c r="N77" s="213"/>
      <c r="O77" s="213"/>
    </row>
    <row r="78" spans="1:36" s="4" customFormat="1" ht="12.75" customHeight="1">
      <c r="P78"/>
      <c r="Q78"/>
      <c r="R78"/>
      <c r="S78"/>
    </row>
    <row r="79" spans="1:36" s="2" customFormat="1" ht="15.5">
      <c r="B79" s="38"/>
      <c r="C79" s="38"/>
      <c r="D79" s="38"/>
      <c r="E79" s="38"/>
      <c r="F79" s="38"/>
      <c r="G79" s="38"/>
      <c r="H79" s="38"/>
      <c r="I79" s="38"/>
      <c r="J79" s="38"/>
      <c r="K79" s="38"/>
      <c r="L79" s="38"/>
      <c r="M79" s="38"/>
      <c r="N79" s="38"/>
      <c r="O79" s="38"/>
      <c r="P79" s="38"/>
      <c r="Q79"/>
      <c r="R79"/>
      <c r="S79"/>
      <c r="T79"/>
      <c r="U79" s="4"/>
      <c r="V79"/>
      <c r="Z79"/>
      <c r="AA79"/>
      <c r="AB79"/>
      <c r="AC79"/>
      <c r="AD79"/>
      <c r="AE79"/>
      <c r="AF79"/>
      <c r="AG79"/>
      <c r="AH79"/>
      <c r="AI79"/>
      <c r="AJ79"/>
    </row>
    <row r="80" spans="1:36" s="2" customFormat="1" ht="18" customHeight="1" thickBot="1">
      <c r="B80" s="214"/>
      <c r="C80" s="211"/>
      <c r="D80" s="212"/>
      <c r="E80" s="212"/>
      <c r="F80" s="211"/>
      <c r="G80" s="38"/>
      <c r="H80" s="38"/>
      <c r="I80" s="38"/>
      <c r="J80" s="38"/>
      <c r="K80" s="38"/>
      <c r="L80" s="38"/>
      <c r="M80" s="38"/>
      <c r="N80" s="38"/>
      <c r="O80" s="38"/>
      <c r="P80" s="38"/>
      <c r="Q80"/>
      <c r="R80"/>
      <c r="S80"/>
      <c r="T80"/>
      <c r="U80"/>
      <c r="V80"/>
      <c r="Z80"/>
      <c r="AA80"/>
      <c r="AB80"/>
      <c r="AC80"/>
      <c r="AD80"/>
      <c r="AE80"/>
      <c r="AF80"/>
      <c r="AG80"/>
      <c r="AH80"/>
      <c r="AI80"/>
      <c r="AJ80"/>
    </row>
    <row r="81" spans="2:36" s="2" customFormat="1" ht="7.5" customHeight="1">
      <c r="B81" s="154"/>
      <c r="C81" s="155"/>
      <c r="D81" s="155"/>
      <c r="E81" s="155"/>
      <c r="F81" s="155"/>
      <c r="G81" s="155"/>
      <c r="H81" s="155"/>
      <c r="I81" s="155"/>
      <c r="J81" s="155"/>
      <c r="K81" s="155"/>
      <c r="L81" s="155"/>
      <c r="M81" s="155"/>
      <c r="N81" s="155"/>
      <c r="O81" s="155"/>
      <c r="P81" s="155"/>
      <c r="Q81" s="183"/>
      <c r="R81" s="183"/>
      <c r="S81" s="183"/>
      <c r="T81" s="184"/>
      <c r="U81"/>
      <c r="V81"/>
      <c r="Z81"/>
      <c r="AA81"/>
      <c r="AB81"/>
      <c r="AC81"/>
      <c r="AD81"/>
      <c r="AE81"/>
      <c r="AF81"/>
      <c r="AG81"/>
      <c r="AH81"/>
      <c r="AI81"/>
      <c r="AJ81"/>
    </row>
    <row r="82" spans="2:36" s="2" customFormat="1" ht="21.75" customHeight="1">
      <c r="B82" s="206"/>
      <c r="C82" s="38"/>
      <c r="D82" s="38"/>
      <c r="E82" s="38"/>
      <c r="F82" s="38"/>
      <c r="G82" s="38"/>
      <c r="H82" s="38"/>
      <c r="I82" s="38"/>
      <c r="J82" s="38"/>
      <c r="K82" s="41" t="s">
        <v>165</v>
      </c>
      <c r="L82" s="38"/>
      <c r="M82" s="38"/>
      <c r="N82" s="38"/>
      <c r="O82" s="38"/>
      <c r="P82" s="38"/>
      <c r="Q82"/>
      <c r="R82"/>
      <c r="S82"/>
      <c r="T82" s="159"/>
      <c r="U82"/>
      <c r="V82"/>
      <c r="Z82"/>
      <c r="AA82"/>
      <c r="AB82"/>
      <c r="AC82"/>
      <c r="AD82"/>
      <c r="AE82"/>
      <c r="AF82"/>
      <c r="AG82"/>
      <c r="AH82"/>
      <c r="AI82"/>
      <c r="AJ82"/>
    </row>
    <row r="83" spans="2:36" s="4" customFormat="1" ht="12.75" customHeight="1">
      <c r="B83" s="189" t="s">
        <v>146</v>
      </c>
      <c r="C83"/>
      <c r="D83"/>
      <c r="E83"/>
      <c r="F83"/>
      <c r="G83"/>
      <c r="H83"/>
      <c r="I83"/>
      <c r="O83" s="458" t="s">
        <v>156</v>
      </c>
      <c r="P83" s="459"/>
      <c r="Q83" s="460"/>
      <c r="S83" s="42"/>
      <c r="T83" s="158"/>
      <c r="AC83" s="60"/>
    </row>
    <row r="84" spans="2:36" s="5" customFormat="1" ht="45" customHeight="1">
      <c r="B84" s="436" t="s">
        <v>260</v>
      </c>
      <c r="C84" s="437"/>
      <c r="D84" s="437"/>
      <c r="E84" s="437"/>
      <c r="F84" s="438"/>
      <c r="G84" s="186"/>
      <c r="K84" s="442" t="s">
        <v>147</v>
      </c>
      <c r="L84" s="456"/>
      <c r="M84" s="457"/>
      <c r="N84" s="49" t="s">
        <v>36</v>
      </c>
      <c r="O84" s="49" t="s">
        <v>157</v>
      </c>
      <c r="P84" s="467" t="s">
        <v>158</v>
      </c>
      <c r="Q84" s="468"/>
      <c r="R84" s="496" t="s">
        <v>159</v>
      </c>
      <c r="S84" s="497"/>
      <c r="T84" s="190"/>
      <c r="Z84" s="13"/>
      <c r="AA84" s="13"/>
      <c r="AB84" s="13"/>
      <c r="AC84" s="13"/>
    </row>
    <row r="85" spans="2:36" s="4" customFormat="1" ht="27" customHeight="1">
      <c r="B85" s="439"/>
      <c r="C85" s="440"/>
      <c r="D85" s="440"/>
      <c r="E85" s="440"/>
      <c r="F85" s="441"/>
      <c r="G85" s="187"/>
      <c r="H85" s="13"/>
      <c r="I85" s="13"/>
      <c r="K85" s="365"/>
      <c r="L85" s="366"/>
      <c r="M85" s="367"/>
      <c r="N85" s="7"/>
      <c r="O85" s="208"/>
      <c r="P85" s="494"/>
      <c r="Q85" s="495"/>
      <c r="R85" s="274">
        <f>Input47</f>
        <v>0</v>
      </c>
      <c r="S85" s="275"/>
      <c r="T85" s="158"/>
      <c r="U85" s="29"/>
    </row>
    <row r="86" spans="2:36" s="4" customFormat="1" ht="17.25" customHeight="1">
      <c r="B86" s="185"/>
      <c r="C86" s="13"/>
      <c r="D86" s="13"/>
      <c r="E86" s="13"/>
      <c r="F86" s="13"/>
      <c r="G86" s="13"/>
      <c r="H86" s="13"/>
      <c r="I86" s="13"/>
      <c r="K86" s="64"/>
      <c r="Q86" s="50"/>
      <c r="R86" s="50"/>
      <c r="S86" s="50"/>
      <c r="T86" s="158"/>
      <c r="U86" s="29"/>
    </row>
    <row r="87" spans="2:36" s="4" customFormat="1" ht="17.25" customHeight="1">
      <c r="B87" s="185"/>
      <c r="C87" s="13"/>
      <c r="D87" s="13"/>
      <c r="E87" s="13"/>
      <c r="F87" s="13"/>
      <c r="G87" s="13"/>
      <c r="H87" s="13"/>
      <c r="I87" s="13"/>
      <c r="K87" s="350" t="s">
        <v>48</v>
      </c>
      <c r="L87" s="350"/>
      <c r="M87" s="350"/>
      <c r="N87" s="350"/>
      <c r="O87" s="204"/>
      <c r="P87" s="38"/>
      <c r="Q87" s="194" t="s">
        <v>160</v>
      </c>
      <c r="R87" s="341">
        <f>R85-Input49</f>
        <v>0</v>
      </c>
      <c r="S87" s="342"/>
      <c r="T87" s="158"/>
      <c r="U87" s="29"/>
    </row>
    <row r="88" spans="2:36" s="4" customFormat="1" ht="20.25" customHeight="1">
      <c r="B88" s="156" t="s">
        <v>164</v>
      </c>
      <c r="T88" s="158"/>
      <c r="Y88" s="421"/>
      <c r="Z88" s="422"/>
      <c r="AA88" s="422"/>
      <c r="AB88" s="422"/>
      <c r="AC88" s="60"/>
      <c r="AD88" s="60"/>
      <c r="AE88" s="60"/>
    </row>
    <row r="89" spans="2:36" s="4" customFormat="1">
      <c r="B89" s="157" t="s">
        <v>30</v>
      </c>
      <c r="C89" s="2"/>
      <c r="E89" s="1" t="s">
        <v>47</v>
      </c>
      <c r="F89" s="1" t="s">
        <v>15</v>
      </c>
      <c r="T89" s="158"/>
      <c r="Z89" s="60"/>
      <c r="AA89" s="60"/>
      <c r="AB89" s="60"/>
      <c r="AC89" s="60"/>
      <c r="AD89" s="60"/>
      <c r="AE89" s="60"/>
    </row>
    <row r="90" spans="2:36" ht="13">
      <c r="B90" s="417" t="s">
        <v>32</v>
      </c>
      <c r="C90" s="418"/>
      <c r="D90" s="419"/>
      <c r="E90" s="20"/>
      <c r="F90" s="61" t="s">
        <v>236</v>
      </c>
      <c r="G90" s="148" t="str">
        <f>IF(AND(F71="Ja",E90=""),"OBS! drivmedelspris för "&amp;B90&amp;" måste anges","")</f>
        <v/>
      </c>
      <c r="L90" s="4"/>
      <c r="M90" s="4"/>
      <c r="O90" s="4"/>
      <c r="P90" s="4"/>
      <c r="Q90" s="4"/>
      <c r="R90" s="339" t="s">
        <v>166</v>
      </c>
      <c r="S90" s="340"/>
      <c r="T90" s="159"/>
    </row>
    <row r="91" spans="2:36" ht="14.25" customHeight="1">
      <c r="B91" s="417" t="s">
        <v>33</v>
      </c>
      <c r="C91" s="418"/>
      <c r="D91" s="419"/>
      <c r="E91" s="20"/>
      <c r="F91" s="61" t="s">
        <v>236</v>
      </c>
      <c r="G91" s="148" t="str">
        <f>IF(AND(F72="Ja",E91=""),"OBS! drivmedelspris för "&amp;B91&amp;" måste anges","")</f>
        <v/>
      </c>
      <c r="K91" s="350" t="s">
        <v>255</v>
      </c>
      <c r="L91" s="350"/>
      <c r="M91" s="350"/>
      <c r="N91" s="350"/>
      <c r="O91" s="204"/>
      <c r="P91" s="4"/>
      <c r="Q91" s="4"/>
      <c r="R91" s="274">
        <f>O91*12</f>
        <v>0</v>
      </c>
      <c r="S91" s="275"/>
      <c r="T91" s="159"/>
    </row>
    <row r="92" spans="2:36">
      <c r="B92" s="417" t="s">
        <v>35</v>
      </c>
      <c r="C92" s="418"/>
      <c r="D92" s="419"/>
      <c r="E92" s="20"/>
      <c r="F92" s="61" t="s">
        <v>236</v>
      </c>
      <c r="G92" s="148" t="str">
        <f>IF(AND(F73="Ja",E92=""),"OBS! drivmedelspris för "&amp;B92&amp;" måste anges","")</f>
        <v/>
      </c>
      <c r="K92" s="148" t="str">
        <f>IF(AND($N$72&lt;&gt;"",$L$94="El"),"OBS! El-/Laddhybrider ska beräknas på bensin/diesel/etanol","")</f>
        <v/>
      </c>
      <c r="L92" s="4"/>
      <c r="M92" s="4"/>
      <c r="N92" s="4"/>
      <c r="O92" s="1"/>
      <c r="P92" s="4"/>
      <c r="Q92" s="4"/>
      <c r="R92" s="4"/>
      <c r="S92" s="4"/>
      <c r="T92" s="159"/>
    </row>
    <row r="93" spans="2:36" ht="20">
      <c r="B93" s="417" t="s">
        <v>145</v>
      </c>
      <c r="C93" s="418"/>
      <c r="D93" s="419"/>
      <c r="E93" s="20"/>
      <c r="F93" s="61" t="s">
        <v>235</v>
      </c>
      <c r="G93" s="148" t="str">
        <f>IF(AND(F74="Ja",E93=""),"OBS! drivmedelspris för "&amp;B93&amp;" måste anges","")</f>
        <v/>
      </c>
      <c r="K93" s="444" t="s">
        <v>56</v>
      </c>
      <c r="L93" s="51" t="s">
        <v>30</v>
      </c>
      <c r="M93" s="52" t="s">
        <v>173</v>
      </c>
      <c r="N93" s="52" t="s">
        <v>15</v>
      </c>
      <c r="O93" s="51" t="s">
        <v>38</v>
      </c>
      <c r="P93" s="53"/>
      <c r="Q93" s="164"/>
      <c r="R93" s="442" t="s">
        <v>167</v>
      </c>
      <c r="S93" s="443"/>
      <c r="T93" s="159"/>
    </row>
    <row r="94" spans="2:36">
      <c r="B94" s="417" t="s">
        <v>34</v>
      </c>
      <c r="C94" s="418"/>
      <c r="D94" s="419"/>
      <c r="E94" s="20"/>
      <c r="F94" s="61" t="s">
        <v>237</v>
      </c>
      <c r="G94" s="148" t="str">
        <f>IF(AND(F75="Ja",E94=""),"OBS! drivmedelspris för "&amp;B94&amp;" måste anges","")</f>
        <v/>
      </c>
      <c r="H94" s="148"/>
      <c r="K94" s="445"/>
      <c r="L94" s="14"/>
      <c r="M94" s="12"/>
      <c r="N94" s="54" t="str">
        <f>IF(ISERROR(VLOOKUP(L94,TblDrivmedelkost,5,0)),"",VLOOKUP(L94,TblDrivmedelkost,5,0))</f>
        <v/>
      </c>
      <c r="O94" s="55" t="str">
        <f>IF(ISERROR(VLOOKUP(L94,B89:F94,4,0)),"",VLOOKUP(L94,B89:F94,4,0))</f>
        <v/>
      </c>
      <c r="P94" s="56"/>
      <c r="Q94" s="50"/>
      <c r="R94" s="274">
        <f>IF(ISERROR(M94*F102*O94),0,M94*F102*O94)</f>
        <v>0</v>
      </c>
      <c r="S94" s="275"/>
      <c r="T94" s="159"/>
      <c r="W94" s="28"/>
    </row>
    <row r="95" spans="2:36" s="4" customFormat="1">
      <c r="B95" s="160"/>
      <c r="C95" s="13"/>
      <c r="D95" s="13"/>
      <c r="E95" s="13"/>
      <c r="F95" s="13"/>
      <c r="G95" s="13"/>
      <c r="H95" s="13"/>
      <c r="I95" s="13"/>
      <c r="J95" s="13"/>
      <c r="K95"/>
      <c r="O95" s="1"/>
      <c r="T95" s="161"/>
      <c r="U95" s="13"/>
      <c r="V95" s="13"/>
      <c r="W95" s="13"/>
      <c r="X95" s="13"/>
      <c r="Y95" s="13"/>
    </row>
    <row r="96" spans="2:36" s="4" customFormat="1">
      <c r="B96" s="162"/>
      <c r="K96" s="461" t="s">
        <v>149</v>
      </c>
      <c r="L96" s="462"/>
      <c r="M96" s="463"/>
      <c r="N96" s="368" t="s">
        <v>59</v>
      </c>
      <c r="O96" s="369"/>
      <c r="P96" s="108"/>
      <c r="Q96" s="165"/>
      <c r="R96" s="442" t="s">
        <v>238</v>
      </c>
      <c r="S96" s="443"/>
      <c r="T96" s="158"/>
      <c r="U96" s="29"/>
    </row>
    <row r="97" spans="1:25" s="4" customFormat="1" ht="42.75" customHeight="1">
      <c r="B97" s="427" t="s">
        <v>163</v>
      </c>
      <c r="C97" s="349"/>
      <c r="D97" s="349"/>
      <c r="E97" s="349"/>
      <c r="F97" s="205"/>
      <c r="K97" s="464"/>
      <c r="L97" s="465"/>
      <c r="M97" s="466"/>
      <c r="N97" s="469"/>
      <c r="O97" s="470"/>
      <c r="P97" s="59"/>
      <c r="Q97" s="50"/>
      <c r="R97" s="274">
        <f>N97</f>
        <v>0</v>
      </c>
      <c r="S97" s="275"/>
      <c r="T97" s="158"/>
      <c r="V97" s="48"/>
      <c r="X97" s="60"/>
    </row>
    <row r="98" spans="1:25" s="4" customFormat="1" ht="24" customHeight="1">
      <c r="B98" s="427" t="s">
        <v>39</v>
      </c>
      <c r="C98" s="349"/>
      <c r="D98" s="349"/>
      <c r="E98" s="349"/>
      <c r="F98" s="107"/>
      <c r="K98" s="343" t="s">
        <v>58</v>
      </c>
      <c r="L98" s="344"/>
      <c r="M98" s="345"/>
      <c r="N98" s="254" t="s">
        <v>222</v>
      </c>
      <c r="O98" s="255"/>
      <c r="P98" s="58"/>
      <c r="Q98" s="44"/>
      <c r="T98" s="158"/>
      <c r="V98" s="48"/>
      <c r="X98" s="60"/>
    </row>
    <row r="99" spans="1:25" s="4" customFormat="1" ht="13.5" customHeight="1">
      <c r="A99"/>
      <c r="B99" s="163"/>
      <c r="C99"/>
      <c r="D99"/>
      <c r="E99"/>
      <c r="F99"/>
      <c r="G99"/>
      <c r="H99"/>
      <c r="I99"/>
      <c r="J99"/>
      <c r="K99" s="346"/>
      <c r="L99" s="347"/>
      <c r="M99" s="348"/>
      <c r="N99" s="373"/>
      <c r="O99" s="374"/>
      <c r="P99" s="59"/>
      <c r="Q99" s="50"/>
      <c r="R99" s="339" t="s">
        <v>223</v>
      </c>
      <c r="S99" s="340"/>
      <c r="T99" s="158"/>
      <c r="V99" s="48"/>
      <c r="X99" s="60"/>
    </row>
    <row r="100" spans="1:25" ht="24" customHeight="1">
      <c r="B100" s="163"/>
      <c r="K100" s="343" t="s">
        <v>58</v>
      </c>
      <c r="L100" s="344"/>
      <c r="M100" s="345"/>
      <c r="N100" s="254" t="s">
        <v>224</v>
      </c>
      <c r="O100" s="255"/>
      <c r="P100" s="4"/>
      <c r="Q100" s="4"/>
      <c r="R100" s="274">
        <f>IFERROR((Input61+N101+N103+(N105*(F97-3)))/F97,0)</f>
        <v>0</v>
      </c>
      <c r="S100" s="275"/>
      <c r="T100" s="158"/>
      <c r="U100" s="62"/>
      <c r="Y100" s="4"/>
    </row>
    <row r="101" spans="1:25" s="13" customFormat="1" ht="13.5" customHeight="1">
      <c r="B101" s="426" t="s">
        <v>150</v>
      </c>
      <c r="C101" s="344"/>
      <c r="D101" s="344"/>
      <c r="E101" s="345"/>
      <c r="F101" s="51" t="s">
        <v>37</v>
      </c>
      <c r="K101" s="346"/>
      <c r="L101" s="347"/>
      <c r="M101" s="348"/>
      <c r="N101" s="373"/>
      <c r="O101" s="374"/>
      <c r="P101" s="4"/>
      <c r="T101" s="161"/>
    </row>
    <row r="102" spans="1:25" s="4" customFormat="1" ht="24" customHeight="1">
      <c r="B102" s="425"/>
      <c r="C102" s="363"/>
      <c r="D102" s="363"/>
      <c r="E102" s="364"/>
      <c r="F102" s="9"/>
      <c r="K102" s="343" t="s">
        <v>58</v>
      </c>
      <c r="L102" s="344"/>
      <c r="M102" s="345"/>
      <c r="N102" s="254" t="s">
        <v>225</v>
      </c>
      <c r="O102" s="255"/>
      <c r="T102" s="158"/>
    </row>
    <row r="103" spans="1:25" s="4" customFormat="1" ht="13.5" customHeight="1">
      <c r="A103"/>
      <c r="B103" s="163"/>
      <c r="C103"/>
      <c r="D103"/>
      <c r="E103"/>
      <c r="F103"/>
      <c r="G103"/>
      <c r="H103"/>
      <c r="I103"/>
      <c r="J103"/>
      <c r="K103" s="346"/>
      <c r="L103" s="347"/>
      <c r="M103" s="348"/>
      <c r="N103" s="373"/>
      <c r="O103" s="374"/>
      <c r="T103" s="158"/>
      <c r="V103" s="48"/>
      <c r="X103" s="60"/>
    </row>
    <row r="104" spans="1:25" s="5" customFormat="1" ht="24" customHeight="1">
      <c r="B104" s="480"/>
      <c r="C104" s="481"/>
      <c r="D104" s="481"/>
      <c r="E104" s="481"/>
      <c r="F104" s="53"/>
      <c r="K104" s="343" t="s">
        <v>58</v>
      </c>
      <c r="L104" s="344"/>
      <c r="M104" s="345"/>
      <c r="N104" s="254" t="s">
        <v>226</v>
      </c>
      <c r="O104" s="255"/>
      <c r="Q104" s="24" t="s">
        <v>86</v>
      </c>
      <c r="R104" s="274">
        <f>SUM(R90:S100)</f>
        <v>0</v>
      </c>
      <c r="S104" s="275"/>
      <c r="T104" s="190"/>
    </row>
    <row r="105" spans="1:25" s="4" customFormat="1" ht="13.5" customHeight="1">
      <c r="B105" s="167" t="s">
        <v>84</v>
      </c>
      <c r="K105" s="346"/>
      <c r="L105" s="347"/>
      <c r="M105" s="348"/>
      <c r="N105" s="373"/>
      <c r="O105" s="374"/>
      <c r="T105" s="158"/>
    </row>
    <row r="106" spans="1:25" s="4" customFormat="1" ht="24.75" customHeight="1">
      <c r="B106" s="252"/>
      <c r="C106" s="149" t="s">
        <v>148</v>
      </c>
      <c r="Q106" s="42" t="str">
        <f>"Nuvärdesberäkning av kostnader ("&amp;F97&amp;" år): "</f>
        <v xml:space="preserve">Nuvärdesberäkning av kostnader ( år): </v>
      </c>
      <c r="R106" s="341">
        <f>-PV(KlkRta,F97,Input68)</f>
        <v>0</v>
      </c>
      <c r="S106" s="342"/>
      <c r="T106" s="158"/>
    </row>
    <row r="107" spans="1:25" s="4" customFormat="1" ht="24.75" customHeight="1">
      <c r="B107" s="252"/>
      <c r="C107" s="106" t="s">
        <v>83</v>
      </c>
      <c r="T107" s="158"/>
    </row>
    <row r="108" spans="1:25" ht="18.75" customHeight="1">
      <c r="B108" s="414" t="s">
        <v>88</v>
      </c>
      <c r="C108" s="415"/>
      <c r="D108" s="415"/>
      <c r="E108" s="416"/>
      <c r="F108" s="57" t="s">
        <v>82</v>
      </c>
      <c r="K108" s="484" t="s">
        <v>216</v>
      </c>
      <c r="L108" s="485"/>
      <c r="M108" s="485"/>
      <c r="N108" s="485"/>
      <c r="O108" s="486"/>
      <c r="P108" s="58"/>
      <c r="Q108" s="44"/>
      <c r="R108" s="339" t="s">
        <v>155</v>
      </c>
      <c r="S108" s="340"/>
      <c r="T108" s="159"/>
      <c r="W108" s="4"/>
    </row>
    <row r="109" spans="1:25" s="4" customFormat="1" ht="36" customHeight="1">
      <c r="B109" s="488" t="str">
        <f>IF(AND(Admin!$H$14=2,$F$109&lt;&gt;""),"Restvärde anges ej av avropade org vid alternativ 2 ovan","")</f>
        <v/>
      </c>
      <c r="C109" s="489"/>
      <c r="D109" s="489"/>
      <c r="E109" s="490"/>
      <c r="F109" s="105"/>
      <c r="K109" s="487" t="s">
        <v>89</v>
      </c>
      <c r="L109" s="487"/>
      <c r="M109" s="8"/>
      <c r="N109" s="492">
        <f>N85*IF(RestType=1,Input56,Input55)</f>
        <v>0</v>
      </c>
      <c r="O109" s="493"/>
      <c r="P109" s="59"/>
      <c r="Q109" s="50"/>
      <c r="R109" s="274">
        <f>-PV(KlkRta,F97,,N109)</f>
        <v>0</v>
      </c>
      <c r="S109" s="275" t="e">
        <f>-PV(S87*0.01,#REF!,,S107)</f>
        <v>#REF!</v>
      </c>
      <c r="T109" s="191"/>
    </row>
    <row r="110" spans="1:25" s="4" customFormat="1" ht="26.25" customHeight="1">
      <c r="B110" s="188" t="s">
        <v>87</v>
      </c>
      <c r="C110" s="64"/>
      <c r="D110" s="64"/>
      <c r="E110" s="64"/>
      <c r="F110" s="64"/>
      <c r="G110" s="64"/>
      <c r="H110" s="64"/>
      <c r="I110" s="64"/>
      <c r="J110" s="64"/>
      <c r="K110" s="64"/>
      <c r="L110" s="64"/>
      <c r="M110" s="64"/>
      <c r="N110" s="64"/>
      <c r="O110" s="64"/>
      <c r="T110" s="158"/>
    </row>
    <row r="111" spans="1:25" s="41" customFormat="1" ht="15.75" customHeight="1">
      <c r="B111" s="168"/>
      <c r="C111" s="169"/>
      <c r="D111" s="169"/>
      <c r="E111" s="169"/>
      <c r="F111" s="169"/>
      <c r="G111" s="169"/>
      <c r="H111" s="169"/>
      <c r="I111" s="169"/>
      <c r="J111" s="169"/>
      <c r="K111" s="169"/>
      <c r="Q111" s="166" t="s">
        <v>154</v>
      </c>
      <c r="R111" s="341">
        <f>SUM(R106,R87,-R109)</f>
        <v>0</v>
      </c>
      <c r="S111" s="342"/>
      <c r="T111" s="192"/>
    </row>
    <row r="112" spans="1:25" ht="13" thickBot="1">
      <c r="B112" s="170"/>
      <c r="C112" s="171"/>
      <c r="D112" s="171"/>
      <c r="E112" s="171"/>
      <c r="F112" s="171"/>
      <c r="G112" s="171"/>
      <c r="H112" s="171"/>
      <c r="I112" s="171"/>
      <c r="J112" s="171"/>
      <c r="K112" s="171"/>
      <c r="L112" s="172"/>
      <c r="M112" s="172"/>
      <c r="N112" s="172"/>
      <c r="O112" s="172"/>
      <c r="P112" s="172"/>
      <c r="Q112" s="172"/>
      <c r="R112" s="172"/>
      <c r="S112" s="172"/>
      <c r="T112" s="173"/>
      <c r="U112" s="28"/>
    </row>
    <row r="113" spans="2:24" ht="16">
      <c r="U113" s="62"/>
    </row>
    <row r="114" spans="2:24" ht="16">
      <c r="U114" s="62"/>
    </row>
    <row r="115" spans="2:24" s="4" customFormat="1" ht="15" customHeight="1">
      <c r="B115" s="41"/>
      <c r="K115" s="41"/>
      <c r="P115" s="38"/>
      <c r="S115" s="42"/>
    </row>
    <row r="116" spans="2:24" s="4" customFormat="1" ht="14.25" customHeight="1">
      <c r="B116" s="63" t="s">
        <v>101</v>
      </c>
      <c r="O116" s="3"/>
      <c r="P116" s="46"/>
      <c r="Q116" s="46"/>
      <c r="R116" s="24"/>
      <c r="S116" s="24"/>
    </row>
    <row r="117" spans="2:24">
      <c r="B117" s="420" t="s">
        <v>174</v>
      </c>
      <c r="C117" s="420"/>
      <c r="D117" s="420"/>
      <c r="E117" s="420"/>
      <c r="L117" s="109" t="s">
        <v>99</v>
      </c>
      <c r="M117" s="109" t="s">
        <v>102</v>
      </c>
      <c r="N117" s="482" t="s">
        <v>90</v>
      </c>
      <c r="O117" s="483"/>
      <c r="P117" s="46"/>
      <c r="Q117" s="46"/>
      <c r="R117" s="24"/>
      <c r="S117" s="24"/>
    </row>
    <row r="118" spans="2:24" ht="12.75" customHeight="1">
      <c r="L118" s="97" t="s">
        <v>70</v>
      </c>
      <c r="M118" s="97" t="s">
        <v>103</v>
      </c>
      <c r="N118" s="423"/>
      <c r="O118" s="424"/>
      <c r="P118" s="491"/>
      <c r="Q118" s="491"/>
      <c r="R118" s="92"/>
      <c r="S118" s="92"/>
      <c r="W118" s="92" t="str">
        <f>IF(OR(W120:W124),"nej","Ja")</f>
        <v>Ja</v>
      </c>
    </row>
    <row r="119" spans="2:24" ht="15" customHeight="1">
      <c r="B119" t="s">
        <v>100</v>
      </c>
      <c r="L119" s="96" t="str">
        <f>'3 Detaljerad kravspec. '!M15</f>
        <v>Nej</v>
      </c>
      <c r="M119" s="96" t="str">
        <f>IF(L119="Nej","",'3 Detaljerad kravspec. '!K15)</f>
        <v/>
      </c>
      <c r="N119" s="273">
        <f>R111</f>
        <v>0</v>
      </c>
      <c r="O119" s="273"/>
      <c r="P119" s="92"/>
      <c r="Q119" s="92"/>
      <c r="R119" s="92"/>
      <c r="S119" s="92"/>
      <c r="W119" s="92"/>
    </row>
    <row r="120" spans="2:24" ht="15" customHeight="1">
      <c r="B120" s="276" t="s">
        <v>91</v>
      </c>
      <c r="C120" s="276"/>
      <c r="D120" s="276"/>
      <c r="E120" s="276"/>
      <c r="F120" s="276"/>
      <c r="G120" s="276"/>
      <c r="H120" s="276"/>
      <c r="I120" s="276"/>
      <c r="J120" s="276"/>
      <c r="K120" s="277"/>
      <c r="L120" s="96" t="str">
        <f>'3 Detaljerad kravspec. '!M32</f>
        <v>Nej</v>
      </c>
      <c r="M120" s="96" t="str">
        <f>IF(L120="Nej","",'3 Detaljerad kravspec. '!K32)</f>
        <v/>
      </c>
      <c r="N120" s="273">
        <f>-Input72</f>
        <v>0</v>
      </c>
      <c r="O120" s="273"/>
      <c r="P120" s="93"/>
      <c r="Q120" s="93"/>
      <c r="R120" s="93"/>
      <c r="S120" s="93"/>
      <c r="W120" s="4" t="b">
        <f t="shared" ref="W120:W125" si="0">IF(AND(L120="Ja",M120&lt;&gt;"Ja"),TRUE,FALSE)</f>
        <v>0</v>
      </c>
      <c r="X120" s="94"/>
    </row>
    <row r="121" spans="2:24" ht="15" customHeight="1">
      <c r="B121" s="276" t="s">
        <v>92</v>
      </c>
      <c r="C121" s="276"/>
      <c r="D121" s="276"/>
      <c r="E121" s="276"/>
      <c r="F121" s="276"/>
      <c r="G121" s="276"/>
      <c r="H121" s="276"/>
      <c r="I121" s="276"/>
      <c r="J121" s="276"/>
      <c r="K121" s="277"/>
      <c r="L121" s="96" t="str">
        <f>'3 Detaljerad kravspec. '!M52</f>
        <v>Nej</v>
      </c>
      <c r="M121" s="96" t="str">
        <f>IF(L121="Nej","",'3 Detaljerad kravspec. '!K52)</f>
        <v/>
      </c>
      <c r="N121" s="273">
        <f>-'3 Detaljerad kravspec. '!I53</f>
        <v>0</v>
      </c>
      <c r="O121" s="273"/>
      <c r="P121" s="93"/>
      <c r="Q121" s="93"/>
      <c r="R121" s="93"/>
      <c r="S121" s="93"/>
      <c r="W121" s="4" t="b">
        <f t="shared" si="0"/>
        <v>0</v>
      </c>
    </row>
    <row r="122" spans="2:24" ht="14.25" customHeight="1">
      <c r="B122" s="276" t="s">
        <v>184</v>
      </c>
      <c r="C122" s="276"/>
      <c r="D122" s="276"/>
      <c r="E122" s="276"/>
      <c r="F122" s="276"/>
      <c r="G122" s="276"/>
      <c r="H122" s="276"/>
      <c r="I122" s="276"/>
      <c r="J122" s="276"/>
      <c r="K122" s="277"/>
      <c r="L122" s="96" t="str">
        <f>'3 Detaljerad kravspec. '!M96</f>
        <v>Nej</v>
      </c>
      <c r="M122" s="96" t="str">
        <f>IF(L122="Nej","",'3 Detaljerad kravspec. '!K96)</f>
        <v/>
      </c>
      <c r="N122" s="273">
        <f>-'3 Detaljerad kravspec. '!I97</f>
        <v>0</v>
      </c>
      <c r="O122" s="273"/>
      <c r="P122" s="93"/>
      <c r="Q122" s="93"/>
      <c r="R122" s="93"/>
      <c r="S122" s="93"/>
      <c r="W122" s="4" t="b">
        <f t="shared" si="0"/>
        <v>0</v>
      </c>
      <c r="X122" s="94"/>
    </row>
    <row r="123" spans="2:24" ht="14.25" customHeight="1">
      <c r="B123" s="276" t="s">
        <v>93</v>
      </c>
      <c r="C123" s="276"/>
      <c r="D123" s="276"/>
      <c r="E123" s="276"/>
      <c r="F123" s="276"/>
      <c r="G123" s="276"/>
      <c r="H123" s="276"/>
      <c r="I123" s="276"/>
      <c r="J123" s="276"/>
      <c r="K123" s="277"/>
      <c r="L123" s="96" t="str">
        <f>'3 Detaljerad kravspec. '!M66</f>
        <v>Nej</v>
      </c>
      <c r="M123" s="96" t="str">
        <f>IF(L123="Nej","",'3 Detaljerad kravspec. '!K66)</f>
        <v/>
      </c>
      <c r="N123" s="273">
        <f>-'3 Detaljerad kravspec. '!I67</f>
        <v>0</v>
      </c>
      <c r="O123" s="273"/>
      <c r="P123" s="95"/>
      <c r="Q123" s="95"/>
      <c r="R123" s="93"/>
      <c r="S123" s="93"/>
      <c r="W123" s="4" t="b">
        <f t="shared" si="0"/>
        <v>0</v>
      </c>
    </row>
    <row r="124" spans="2:24" ht="15.75" customHeight="1">
      <c r="B124" s="276" t="s">
        <v>185</v>
      </c>
      <c r="C124" s="276"/>
      <c r="D124" s="276"/>
      <c r="E124" s="276"/>
      <c r="F124" s="276"/>
      <c r="G124" s="276"/>
      <c r="H124" s="276"/>
      <c r="I124" s="276"/>
      <c r="J124" s="276"/>
      <c r="K124" s="277"/>
      <c r="L124" s="96" t="str">
        <f>'3 Detaljerad kravspec. '!M111</f>
        <v>Nej</v>
      </c>
      <c r="M124" s="96" t="str">
        <f>IF(L124="Nej","",'3 Detaljerad kravspec. '!K111)</f>
        <v/>
      </c>
      <c r="N124" s="273">
        <f>-'3 Detaljerad kravspec. '!I112</f>
        <v>0</v>
      </c>
      <c r="O124" s="273"/>
      <c r="P124" s="95"/>
      <c r="Q124" s="95"/>
      <c r="R124" s="93"/>
      <c r="S124" s="93"/>
      <c r="W124" s="4" t="b">
        <f t="shared" si="0"/>
        <v>0</v>
      </c>
    </row>
    <row r="125" spans="2:24" ht="15.75" customHeight="1">
      <c r="B125" s="3" t="s">
        <v>192</v>
      </c>
      <c r="C125" s="231"/>
      <c r="D125" s="231"/>
      <c r="E125" s="231"/>
      <c r="F125" s="231"/>
      <c r="G125" s="231"/>
      <c r="H125" s="231"/>
      <c r="I125" s="231"/>
      <c r="J125" s="231"/>
      <c r="K125" s="231"/>
      <c r="L125" s="96" t="str">
        <f>'3 Detaljerad kravspec. '!M126</f>
        <v>Nej</v>
      </c>
      <c r="M125" s="96" t="str">
        <f>IF(L125="Nej","",'3 Detaljerad kravspec. '!K126)</f>
        <v/>
      </c>
      <c r="N125" s="273">
        <f>-'3 Detaljerad kravspec. '!I127</f>
        <v>0</v>
      </c>
      <c r="O125" s="273"/>
      <c r="P125" s="95"/>
      <c r="Q125" s="95"/>
      <c r="R125" s="93"/>
      <c r="S125" s="93"/>
      <c r="W125" s="4" t="b">
        <f t="shared" si="0"/>
        <v>0</v>
      </c>
    </row>
    <row r="126" spans="2:24" s="10" customFormat="1" ht="20.25" customHeight="1">
      <c r="K126" s="115"/>
      <c r="L126" s="115"/>
      <c r="M126" s="207" t="s">
        <v>230</v>
      </c>
      <c r="N126" s="273">
        <f>SUM(N119:O125)</f>
        <v>0</v>
      </c>
      <c r="O126" s="273"/>
      <c r="P126" s="115"/>
      <c r="Q126" s="115"/>
      <c r="R126" s="117"/>
      <c r="S126" s="117"/>
    </row>
    <row r="127" spans="2:24" s="10" customFormat="1" ht="14.25" customHeight="1">
      <c r="K127" s="115"/>
      <c r="L127" s="115"/>
      <c r="M127" s="207"/>
      <c r="N127" s="115"/>
      <c r="O127" s="115"/>
      <c r="P127" s="115"/>
      <c r="Q127" s="115"/>
      <c r="R127" s="117"/>
      <c r="S127" s="117"/>
    </row>
    <row r="128" spans="2:24" ht="12.75" customHeight="1">
      <c r="M128" s="116" t="s">
        <v>229</v>
      </c>
      <c r="N128" s="478">
        <f>N126*F63</f>
        <v>0</v>
      </c>
      <c r="O128" s="479"/>
      <c r="R128" s="44"/>
      <c r="S128" s="44"/>
      <c r="T128" s="44"/>
    </row>
    <row r="129" spans="2:32" ht="12.75" customHeight="1">
      <c r="R129" s="44"/>
      <c r="S129" s="44"/>
      <c r="T129" s="44"/>
    </row>
    <row r="130" spans="2:32" s="2" customFormat="1" ht="15.75" customHeight="1">
      <c r="B130" s="278" t="s">
        <v>129</v>
      </c>
      <c r="C130" s="278"/>
      <c r="D130" s="278"/>
      <c r="E130" s="278"/>
      <c r="F130" s="278"/>
      <c r="G130" s="30"/>
      <c r="H130" s="30"/>
      <c r="I130" s="30"/>
      <c r="J130" s="30"/>
      <c r="K130" s="278" t="s">
        <v>129</v>
      </c>
      <c r="L130" s="278"/>
      <c r="M130" s="278"/>
      <c r="N130" s="278"/>
      <c r="O130" s="278"/>
      <c r="P130" s="278"/>
      <c r="Q130" s="278"/>
      <c r="T130" s="30"/>
      <c r="W130" s="30"/>
      <c r="X130" s="30"/>
      <c r="Y130" s="30"/>
      <c r="Z130" s="30"/>
      <c r="AF130" s="1"/>
    </row>
    <row r="131" spans="2:32">
      <c r="R131" s="44"/>
      <c r="S131" s="44"/>
      <c r="T131" s="44"/>
    </row>
    <row r="132" spans="2:32" s="4" customFormat="1" ht="15" customHeight="1">
      <c r="B132" s="41" t="s">
        <v>21</v>
      </c>
      <c r="K132" s="41" t="s">
        <v>21</v>
      </c>
      <c r="P132" s="38"/>
      <c r="S132" s="42"/>
    </row>
    <row r="133" spans="2:32" s="4" customFormat="1" ht="25.5" customHeight="1">
      <c r="B133" s="283" t="s">
        <v>151</v>
      </c>
      <c r="C133" s="284"/>
      <c r="D133" s="284"/>
      <c r="E133" s="284"/>
      <c r="F133" s="285"/>
      <c r="K133" s="353" t="s">
        <v>28</v>
      </c>
      <c r="L133" s="354"/>
      <c r="M133" s="354"/>
      <c r="N133" s="355"/>
      <c r="O133" s="6"/>
      <c r="P133" s="38"/>
      <c r="R133" s="48"/>
      <c r="S133" s="42"/>
      <c r="W133" s="4" t="str">
        <f>IF(OR(W134:W138),"Nej","Ja")</f>
        <v>Ja</v>
      </c>
      <c r="X133" s="4" t="b">
        <f>NOT(OR(X134:X138))</f>
        <v>1</v>
      </c>
    </row>
    <row r="134" spans="2:32" ht="32.25" customHeight="1">
      <c r="B134" s="294"/>
      <c r="C134" s="294"/>
      <c r="D134" s="294"/>
      <c r="E134" s="294"/>
      <c r="F134" s="294"/>
      <c r="R134" s="28"/>
      <c r="W134" s="4" t="b">
        <f>IF(AND(B134&lt;&gt;"",$O$133&lt;&gt;"Ja"),TRUE,FALSE)</f>
        <v>0</v>
      </c>
      <c r="X134" s="4" t="b">
        <f>IF(B134&lt;&gt;"",TRUE,FALSE)</f>
        <v>0</v>
      </c>
    </row>
    <row r="135" spans="2:32" ht="32.25" customHeight="1">
      <c r="B135" s="279"/>
      <c r="C135" s="279"/>
      <c r="D135" s="279"/>
      <c r="E135" s="279"/>
      <c r="F135" s="279"/>
      <c r="W135" s="4" t="b">
        <f t="shared" ref="W135:W138" si="1">IF(AND(B135&lt;&gt;"",$O$133&lt;&gt;"Ja"),TRUE,FALSE)</f>
        <v>0</v>
      </c>
      <c r="X135" s="4" t="b">
        <f>IF(B135&lt;&gt;"",TRUE,FALSE)</f>
        <v>0</v>
      </c>
    </row>
    <row r="136" spans="2:32" ht="32.25" customHeight="1">
      <c r="B136" s="279"/>
      <c r="C136" s="279"/>
      <c r="D136" s="279"/>
      <c r="E136" s="279"/>
      <c r="F136" s="279"/>
      <c r="W136" s="4" t="b">
        <f t="shared" si="1"/>
        <v>0</v>
      </c>
      <c r="X136" s="4" t="b">
        <f>IF(B136&lt;&gt;"",TRUE,FALSE)</f>
        <v>0</v>
      </c>
    </row>
    <row r="137" spans="2:32" ht="32.25" customHeight="1">
      <c r="B137" s="279"/>
      <c r="C137" s="279"/>
      <c r="D137" s="279"/>
      <c r="E137" s="279"/>
      <c r="F137" s="279"/>
      <c r="W137" s="4" t="b">
        <f t="shared" si="1"/>
        <v>0</v>
      </c>
      <c r="X137" s="4" t="b">
        <f>IF(B137&lt;&gt;"",TRUE,FALSE)</f>
        <v>0</v>
      </c>
    </row>
    <row r="138" spans="2:32" ht="32.25" customHeight="1">
      <c r="B138" s="279"/>
      <c r="C138" s="279"/>
      <c r="D138" s="279"/>
      <c r="E138" s="279"/>
      <c r="F138" s="279"/>
      <c r="W138" s="4" t="b">
        <f t="shared" si="1"/>
        <v>0</v>
      </c>
      <c r="X138" s="4" t="b">
        <f>IF(B138&lt;&gt;"",TRUE,FALSE)</f>
        <v>0</v>
      </c>
    </row>
    <row r="139" spans="2:32">
      <c r="X139" s="28"/>
    </row>
    <row r="140" spans="2:32" s="4" customFormat="1" ht="15" customHeight="1">
      <c r="B140" s="41" t="s">
        <v>54</v>
      </c>
      <c r="K140" s="41" t="s">
        <v>54</v>
      </c>
      <c r="P140" s="38"/>
      <c r="S140" s="42"/>
    </row>
    <row r="141" spans="2:32" s="4" customFormat="1" ht="33.75" customHeight="1">
      <c r="B141" s="283" t="s">
        <v>152</v>
      </c>
      <c r="C141" s="284"/>
      <c r="D141" s="284"/>
      <c r="E141" s="284"/>
      <c r="F141" s="285"/>
      <c r="K141" s="353" t="s">
        <v>28</v>
      </c>
      <c r="L141" s="354"/>
      <c r="M141" s="354"/>
      <c r="N141" s="355"/>
      <c r="O141" s="6"/>
      <c r="P141" s="38"/>
      <c r="S141" s="42"/>
      <c r="W141" s="4" t="str">
        <f>IF(OR(W142:W146),"Nej","Ja")</f>
        <v>Ja</v>
      </c>
      <c r="X141" s="4" t="b">
        <f>NOT(OR(X142:X146))</f>
        <v>1</v>
      </c>
    </row>
    <row r="142" spans="2:32" ht="32.25" customHeight="1">
      <c r="B142" s="294"/>
      <c r="C142" s="294"/>
      <c r="D142" s="294"/>
      <c r="E142" s="294"/>
      <c r="F142" s="294"/>
      <c r="R142" s="28"/>
      <c r="W142" s="4" t="b">
        <f>IF(AND(B142&lt;&gt;"",$O$141&lt;&gt;"Ja"),TRUE,FALSE)</f>
        <v>0</v>
      </c>
      <c r="X142" s="4" t="b">
        <f>IF(B142&lt;&gt;"",TRUE,FALSE)</f>
        <v>0</v>
      </c>
    </row>
    <row r="143" spans="2:32" ht="32.25" customHeight="1">
      <c r="B143" s="279"/>
      <c r="C143" s="279"/>
      <c r="D143" s="279"/>
      <c r="E143" s="279"/>
      <c r="F143" s="279"/>
      <c r="W143" s="4" t="b">
        <f>IF(AND(B143&lt;&gt;"",$O$141&lt;&gt;"Ja"),TRUE,FALSE)</f>
        <v>0</v>
      </c>
      <c r="X143" s="4" t="b">
        <f>IF(B143&lt;&gt;"",TRUE,FALSE)</f>
        <v>0</v>
      </c>
    </row>
    <row r="144" spans="2:32" ht="32.25" customHeight="1">
      <c r="B144" s="279"/>
      <c r="C144" s="279"/>
      <c r="D144" s="279"/>
      <c r="E144" s="279"/>
      <c r="F144" s="279"/>
      <c r="W144" s="4" t="b">
        <f>IF(AND(B144&lt;&gt;"",$O$141&lt;&gt;"Ja"),TRUE,FALSE)</f>
        <v>0</v>
      </c>
      <c r="X144" s="4" t="b">
        <f>IF(B144&lt;&gt;"",TRUE,FALSE)</f>
        <v>0</v>
      </c>
    </row>
    <row r="145" spans="2:36" ht="32.25" customHeight="1">
      <c r="B145" s="279"/>
      <c r="C145" s="279"/>
      <c r="D145" s="279"/>
      <c r="E145" s="279"/>
      <c r="F145" s="279"/>
      <c r="W145" s="4" t="b">
        <f>IF(AND(B145&lt;&gt;"",$O$141&lt;&gt;"Ja"),TRUE,FALSE)</f>
        <v>0</v>
      </c>
      <c r="X145" s="4" t="b">
        <f>IF(B145&lt;&gt;"",TRUE,FALSE)</f>
        <v>0</v>
      </c>
    </row>
    <row r="146" spans="2:36" ht="32.25" customHeight="1">
      <c r="B146" s="279"/>
      <c r="C146" s="279"/>
      <c r="D146" s="279"/>
      <c r="E146" s="279"/>
      <c r="F146" s="279"/>
      <c r="W146" s="4" t="b">
        <f>IF(AND(B146&lt;&gt;"",$O$141&lt;&gt;"Ja"),TRUE,FALSE)</f>
        <v>0</v>
      </c>
      <c r="X146" s="4" t="b">
        <f>IF(B146&lt;&gt;"",TRUE,FALSE)</f>
        <v>0</v>
      </c>
    </row>
    <row r="148" spans="2:36" ht="12.75" customHeight="1">
      <c r="R148" s="44"/>
      <c r="S148" s="44"/>
      <c r="T148" s="44"/>
    </row>
    <row r="149" spans="2:36" s="4" customFormat="1" ht="15" customHeight="1">
      <c r="B149" s="41" t="s">
        <v>22</v>
      </c>
      <c r="K149" s="41" t="s">
        <v>22</v>
      </c>
      <c r="P149" s="38"/>
      <c r="S149" s="42"/>
    </row>
    <row r="150" spans="2:36" s="4" customFormat="1" ht="15" customHeight="1">
      <c r="B150" s="283" t="s">
        <v>46</v>
      </c>
      <c r="C150" s="284"/>
      <c r="D150" s="284"/>
      <c r="E150" s="284"/>
      <c r="F150" s="285"/>
      <c r="K150" s="475" t="s">
        <v>26</v>
      </c>
      <c r="L150" s="476"/>
      <c r="M150" s="476"/>
      <c r="N150" s="477"/>
      <c r="O150" s="109" t="s">
        <v>27</v>
      </c>
      <c r="P150" s="38"/>
      <c r="S150" s="42"/>
      <c r="W150" s="4" t="str">
        <f>IF(OR(W151:W154),"Nej","Ja")</f>
        <v>Ja</v>
      </c>
      <c r="X150" s="4" t="b">
        <f>NOT(OR(X151:X154))</f>
        <v>1</v>
      </c>
    </row>
    <row r="151" spans="2:36" s="4" customFormat="1" ht="15" customHeight="1">
      <c r="B151" s="279"/>
      <c r="C151" s="279"/>
      <c r="D151" s="279"/>
      <c r="E151" s="279"/>
      <c r="F151" s="279"/>
      <c r="K151" s="280" t="s">
        <v>29</v>
      </c>
      <c r="L151" s="281"/>
      <c r="M151" s="281"/>
      <c r="N151" s="282"/>
      <c r="O151" s="174"/>
      <c r="P151" s="38"/>
      <c r="Q151" s="193"/>
      <c r="S151" s="42"/>
      <c r="W151" s="4" t="b">
        <f>IF(AND(B151&lt;&gt;"",O151&lt;&gt;"Ja"),TRUE,FALSE)</f>
        <v>0</v>
      </c>
      <c r="X151" s="4" t="b">
        <f>IF(B151&lt;&gt;"",TRUE,FALSE)</f>
        <v>0</v>
      </c>
    </row>
    <row r="152" spans="2:36" s="4" customFormat="1" ht="15" customHeight="1">
      <c r="B152" s="279"/>
      <c r="C152" s="279"/>
      <c r="D152" s="279"/>
      <c r="E152" s="279"/>
      <c r="F152" s="279"/>
      <c r="K152" s="280" t="s">
        <v>29</v>
      </c>
      <c r="L152" s="281"/>
      <c r="M152" s="281"/>
      <c r="N152" s="282"/>
      <c r="O152" s="174"/>
      <c r="P152" s="38"/>
      <c r="S152" s="42"/>
      <c r="W152" s="4" t="b">
        <f>IF(AND(B152&lt;&gt;"",O152&lt;&gt;"Ja"),TRUE,FALSE)</f>
        <v>0</v>
      </c>
      <c r="X152" s="4" t="b">
        <f>IF(B152&lt;&gt;"",TRUE,FALSE)</f>
        <v>0</v>
      </c>
    </row>
    <row r="153" spans="2:36" s="4" customFormat="1" ht="15" customHeight="1">
      <c r="B153" s="279"/>
      <c r="C153" s="279"/>
      <c r="D153" s="279"/>
      <c r="E153" s="279"/>
      <c r="F153" s="279"/>
      <c r="K153" s="280" t="s">
        <v>29</v>
      </c>
      <c r="L153" s="281"/>
      <c r="M153" s="281"/>
      <c r="N153" s="282"/>
      <c r="O153" s="174"/>
      <c r="P153" s="38"/>
      <c r="S153" s="42"/>
      <c r="W153" s="4" t="b">
        <f>IF(AND(B153&lt;&gt;"",O153&lt;&gt;"Ja"),TRUE,FALSE)</f>
        <v>0</v>
      </c>
      <c r="X153" s="4" t="b">
        <f>IF(B153&lt;&gt;"",TRUE,FALSE)</f>
        <v>0</v>
      </c>
    </row>
    <row r="154" spans="2:36" s="4" customFormat="1" ht="15" customHeight="1">
      <c r="B154" s="279"/>
      <c r="C154" s="279"/>
      <c r="D154" s="279"/>
      <c r="E154" s="279"/>
      <c r="F154" s="279"/>
      <c r="K154" s="280" t="s">
        <v>29</v>
      </c>
      <c r="L154" s="281"/>
      <c r="M154" s="281"/>
      <c r="N154" s="282"/>
      <c r="O154" s="174"/>
      <c r="P154" s="38"/>
      <c r="S154" s="42"/>
      <c r="W154" s="4" t="b">
        <f>IF(AND(B154&lt;&gt;"",O154&lt;&gt;"Ja"),TRUE,FALSE)</f>
        <v>0</v>
      </c>
      <c r="X154" s="4" t="b">
        <f>IF(B154&lt;&gt;"",TRUE,FALSE)</f>
        <v>0</v>
      </c>
    </row>
    <row r="155" spans="2:36" s="4" customFormat="1" ht="15" customHeight="1">
      <c r="B155" s="41"/>
      <c r="K155" s="41"/>
      <c r="P155" s="38"/>
      <c r="S155" s="42"/>
    </row>
    <row r="156" spans="2:36" s="4" customFormat="1" ht="15" customHeight="1">
      <c r="B156" s="41"/>
      <c r="K156" s="41"/>
      <c r="P156" s="38"/>
      <c r="S156" s="42"/>
    </row>
    <row r="157" spans="2:36" s="2" customFormat="1" ht="21" customHeight="1">
      <c r="B157" s="63" t="s">
        <v>14</v>
      </c>
      <c r="C157" s="63"/>
      <c r="D157" s="63"/>
      <c r="E157" s="63"/>
      <c r="F157" s="63"/>
      <c r="G157" s="38"/>
      <c r="H157" s="38"/>
      <c r="I157" s="38"/>
      <c r="J157" s="38"/>
      <c r="K157" s="63"/>
      <c r="L157" s="38"/>
      <c r="M157" s="38"/>
      <c r="N157" s="38"/>
      <c r="O157" s="38"/>
      <c r="P157" s="38"/>
      <c r="Q157"/>
      <c r="R157"/>
      <c r="S157"/>
      <c r="T157"/>
      <c r="U157"/>
      <c r="V157"/>
      <c r="W157"/>
      <c r="X157"/>
      <c r="Y157"/>
      <c r="Z157"/>
      <c r="AA157"/>
      <c r="AB157"/>
      <c r="AC157"/>
      <c r="AD157"/>
      <c r="AE157"/>
      <c r="AF157"/>
      <c r="AG157"/>
      <c r="AH157"/>
      <c r="AI157"/>
      <c r="AJ157"/>
    </row>
    <row r="158" spans="2:36" s="2" customFormat="1" ht="37.5" customHeight="1">
      <c r="B158" s="472" t="s">
        <v>73</v>
      </c>
      <c r="C158" s="473"/>
      <c r="D158" s="473"/>
      <c r="E158" s="473"/>
      <c r="F158" s="474"/>
      <c r="G158" s="64"/>
      <c r="H158" s="64"/>
      <c r="I158" s="64"/>
      <c r="J158" s="64"/>
      <c r="K158" s="272"/>
      <c r="L158" s="272"/>
      <c r="M158" s="272"/>
      <c r="N158" s="272"/>
      <c r="O158" s="272"/>
      <c r="P158" s="64"/>
      <c r="Q158"/>
      <c r="R158"/>
      <c r="S158"/>
      <c r="T158"/>
      <c r="U158"/>
      <c r="V158"/>
      <c r="W158"/>
      <c r="X158"/>
      <c r="Y158"/>
      <c r="Z158"/>
      <c r="AA158"/>
      <c r="AB158"/>
      <c r="AC158"/>
      <c r="AD158"/>
      <c r="AE158"/>
      <c r="AF158"/>
      <c r="AG158"/>
      <c r="AH158"/>
      <c r="AI158"/>
      <c r="AJ158"/>
    </row>
    <row r="159" spans="2:36" s="1" customFormat="1" ht="21" customHeight="1">
      <c r="B159" s="287"/>
      <c r="C159" s="288"/>
      <c r="D159" s="288"/>
      <c r="E159" s="288"/>
      <c r="F159" s="289"/>
      <c r="G159"/>
      <c r="H159"/>
      <c r="I159"/>
      <c r="J159"/>
      <c r="K159"/>
      <c r="L159"/>
      <c r="M159"/>
      <c r="N159"/>
      <c r="O159"/>
      <c r="P159"/>
      <c r="Q159"/>
      <c r="R159"/>
      <c r="S159"/>
      <c r="T159"/>
      <c r="U159"/>
      <c r="V159"/>
      <c r="W159"/>
      <c r="X159"/>
      <c r="Y159"/>
      <c r="Z159"/>
      <c r="AA159"/>
      <c r="AB159"/>
      <c r="AC159"/>
      <c r="AD159"/>
      <c r="AE159"/>
      <c r="AF159"/>
      <c r="AG159"/>
      <c r="AH159"/>
      <c r="AI159"/>
      <c r="AJ159"/>
    </row>
    <row r="160" spans="2:36" s="1" customFormat="1" ht="21" customHeight="1">
      <c r="B160" s="287"/>
      <c r="C160" s="288"/>
      <c r="D160" s="288"/>
      <c r="E160" s="288"/>
      <c r="F160" s="289"/>
      <c r="G160"/>
      <c r="H160"/>
      <c r="I160"/>
      <c r="J160"/>
      <c r="K160"/>
      <c r="L160"/>
      <c r="M160"/>
      <c r="N160"/>
      <c r="O160"/>
      <c r="P160"/>
      <c r="Q160"/>
      <c r="R160"/>
      <c r="S160"/>
      <c r="T160"/>
      <c r="W160"/>
      <c r="X160"/>
      <c r="Y160"/>
      <c r="Z160"/>
      <c r="AA160"/>
      <c r="AB160"/>
      <c r="AC160"/>
      <c r="AD160"/>
      <c r="AE160"/>
      <c r="AF160"/>
      <c r="AG160"/>
      <c r="AH160"/>
      <c r="AI160"/>
      <c r="AJ160"/>
    </row>
    <row r="161" spans="2:36" s="1" customFormat="1" ht="21" customHeight="1">
      <c r="B161" s="287"/>
      <c r="C161" s="288"/>
      <c r="D161" s="288"/>
      <c r="E161" s="288"/>
      <c r="F161" s="289"/>
      <c r="G161"/>
      <c r="H161"/>
      <c r="I161"/>
      <c r="J161"/>
      <c r="K161" s="293" t="str">
        <f>IF(OR(W42:W94,W133:W171),"Minst ett av de obligatoriska kraven är inte ifyllda eller besvarade med Nej","")</f>
        <v/>
      </c>
      <c r="L161" s="293"/>
      <c r="M161" s="293"/>
      <c r="N161" s="293"/>
      <c r="O161" s="293"/>
      <c r="P161"/>
      <c r="Q161"/>
      <c r="R161"/>
      <c r="S161"/>
      <c r="T161"/>
      <c r="W161"/>
      <c r="X161"/>
      <c r="Y161"/>
      <c r="Z161"/>
      <c r="AA161"/>
      <c r="AB161"/>
      <c r="AC161"/>
      <c r="AD161"/>
      <c r="AE161"/>
      <c r="AF161"/>
      <c r="AG161"/>
      <c r="AH161"/>
      <c r="AI161"/>
      <c r="AJ161"/>
    </row>
    <row r="162" spans="2:36" s="1" customFormat="1" ht="21" customHeight="1">
      <c r="B162" s="287"/>
      <c r="C162" s="288"/>
      <c r="D162" s="288"/>
      <c r="E162" s="288"/>
      <c r="F162" s="289"/>
      <c r="G162"/>
      <c r="H162"/>
      <c r="I162"/>
      <c r="J162"/>
      <c r="K162" s="293"/>
      <c r="L162" s="293"/>
      <c r="M162" s="293"/>
      <c r="N162" s="293"/>
      <c r="O162" s="293"/>
      <c r="P162"/>
      <c r="Q162"/>
      <c r="R162"/>
      <c r="S162"/>
      <c r="T162"/>
      <c r="W162" t="b">
        <f>OR(W51:W158)</f>
        <v>0</v>
      </c>
      <c r="X162"/>
      <c r="Y162"/>
      <c r="Z162"/>
      <c r="AA162"/>
      <c r="AB162"/>
      <c r="AC162"/>
      <c r="AD162"/>
      <c r="AE162"/>
      <c r="AF162"/>
      <c r="AG162"/>
      <c r="AH162"/>
      <c r="AI162"/>
      <c r="AJ162"/>
    </row>
    <row r="163" spans="2:36" s="2" customFormat="1" ht="21" customHeight="1">
      <c r="B163" s="287"/>
      <c r="C163" s="288"/>
      <c r="D163" s="288"/>
      <c r="E163" s="288"/>
      <c r="F163" s="289"/>
      <c r="G163"/>
      <c r="H163"/>
      <c r="I163"/>
      <c r="J163"/>
      <c r="K163" s="293"/>
      <c r="L163" s="293"/>
      <c r="M163" s="293"/>
      <c r="N163" s="293"/>
      <c r="O163" s="293"/>
      <c r="P163"/>
      <c r="Q163"/>
      <c r="R163"/>
      <c r="S163"/>
      <c r="T163"/>
      <c r="U163" s="1"/>
      <c r="V163" s="1"/>
      <c r="W163"/>
      <c r="X163"/>
      <c r="Y163"/>
      <c r="Z163"/>
      <c r="AA163"/>
      <c r="AB163"/>
      <c r="AC163"/>
      <c r="AD163"/>
      <c r="AE163"/>
      <c r="AF163"/>
      <c r="AG163"/>
      <c r="AH163"/>
      <c r="AI163"/>
      <c r="AJ163"/>
    </row>
    <row r="164" spans="2:36" s="1" customFormat="1" ht="21" customHeight="1">
      <c r="B164" s="290"/>
      <c r="C164" s="291"/>
      <c r="D164" s="291"/>
      <c r="E164" s="291"/>
      <c r="F164" s="292"/>
      <c r="G164"/>
      <c r="H164"/>
      <c r="I164"/>
      <c r="J164"/>
      <c r="K164" s="293" t="str">
        <f>IF('3 Detaljerad kravspec. '!$K$130,"Minst ett av de obligatoriska kraven i bladet 3 Detaljerad kravspec. är inte ifyllda eller besvarde med Nej","")</f>
        <v/>
      </c>
      <c r="L164" s="293"/>
      <c r="M164" s="293"/>
      <c r="N164" s="293"/>
      <c r="O164" s="293"/>
      <c r="P164"/>
      <c r="Q164"/>
      <c r="R164"/>
      <c r="S164"/>
      <c r="T164"/>
      <c r="W164"/>
      <c r="X164"/>
      <c r="Y164"/>
      <c r="Z164"/>
      <c r="AA164"/>
      <c r="AB164"/>
      <c r="AC164"/>
      <c r="AD164"/>
      <c r="AE164"/>
      <c r="AF164"/>
      <c r="AG164"/>
      <c r="AH164"/>
      <c r="AI164"/>
      <c r="AJ164"/>
    </row>
    <row r="165" spans="2:36" s="4" customFormat="1" ht="15" customHeight="1">
      <c r="B165" s="41"/>
      <c r="K165" s="293"/>
      <c r="L165" s="293"/>
      <c r="M165" s="293"/>
      <c r="N165" s="293"/>
      <c r="O165" s="293"/>
      <c r="P165" s="38"/>
      <c r="Q165"/>
      <c r="R165"/>
      <c r="S165"/>
      <c r="T165"/>
      <c r="U165"/>
      <c r="V165"/>
      <c r="W165"/>
      <c r="X165"/>
      <c r="Y165"/>
      <c r="Z165"/>
      <c r="AA165"/>
      <c r="AB165"/>
      <c r="AC165"/>
      <c r="AD165"/>
      <c r="AE165"/>
      <c r="AF165"/>
      <c r="AG165"/>
      <c r="AH165"/>
      <c r="AI165"/>
      <c r="AJ165"/>
    </row>
    <row r="166" spans="2:36" s="4" customFormat="1" ht="15" customHeight="1">
      <c r="B166" s="41"/>
      <c r="K166" s="293"/>
      <c r="L166" s="293"/>
      <c r="M166" s="293"/>
      <c r="N166" s="293"/>
      <c r="O166" s="293"/>
      <c r="P166" s="38"/>
      <c r="Q166"/>
      <c r="R166"/>
      <c r="S166"/>
      <c r="T166"/>
      <c r="U166"/>
      <c r="V166"/>
      <c r="W166"/>
      <c r="X166"/>
      <c r="Y166"/>
      <c r="Z166"/>
      <c r="AA166"/>
      <c r="AB166"/>
      <c r="AC166"/>
      <c r="AD166"/>
      <c r="AE166"/>
      <c r="AF166"/>
      <c r="AG166"/>
      <c r="AH166"/>
      <c r="AI166"/>
      <c r="AJ166"/>
    </row>
    <row r="167" spans="2:36" s="4" customFormat="1" ht="15" hidden="1" customHeight="1">
      <c r="B167" s="41"/>
      <c r="K167" s="65"/>
      <c r="L167" s="65"/>
      <c r="M167" s="65"/>
      <c r="N167" s="65"/>
      <c r="O167" s="65"/>
      <c r="P167" s="38"/>
      <c r="Q167"/>
      <c r="R167"/>
      <c r="S167"/>
      <c r="T167"/>
      <c r="U167"/>
      <c r="V167"/>
      <c r="W167"/>
      <c r="X167"/>
      <c r="Y167"/>
      <c r="Z167"/>
      <c r="AA167"/>
      <c r="AB167"/>
      <c r="AC167"/>
      <c r="AD167"/>
      <c r="AE167"/>
      <c r="AF167"/>
      <c r="AG167"/>
      <c r="AH167"/>
      <c r="AI167"/>
      <c r="AJ167"/>
    </row>
    <row r="168" spans="2:36" s="4" customFormat="1" ht="15" hidden="1" customHeight="1">
      <c r="B168" s="41"/>
      <c r="K168" s="65"/>
      <c r="L168" s="65"/>
      <c r="M168" s="65"/>
      <c r="N168" s="65"/>
      <c r="O168" s="65"/>
      <c r="P168" s="38"/>
      <c r="Q168"/>
      <c r="R168"/>
      <c r="S168"/>
      <c r="T168"/>
      <c r="U168"/>
      <c r="V168"/>
      <c r="W168"/>
      <c r="X168"/>
      <c r="Y168"/>
      <c r="Z168"/>
      <c r="AA168"/>
      <c r="AB168"/>
      <c r="AC168"/>
      <c r="AD168"/>
      <c r="AE168"/>
      <c r="AF168"/>
      <c r="AG168"/>
      <c r="AH168"/>
      <c r="AI168"/>
      <c r="AJ168"/>
    </row>
    <row r="169" spans="2:36" s="4" customFormat="1" ht="15" customHeight="1">
      <c r="B169" s="120" t="s">
        <v>199</v>
      </c>
      <c r="C169" s="36"/>
      <c r="D169" s="36"/>
      <c r="E169" s="36"/>
      <c r="F169" s="36"/>
      <c r="G169" s="36"/>
      <c r="H169" s="36"/>
      <c r="I169" s="36"/>
      <c r="K169" s="120" t="s">
        <v>200</v>
      </c>
      <c r="L169" s="36"/>
      <c r="M169" s="36"/>
      <c r="N169" s="36"/>
      <c r="O169" s="36"/>
      <c r="P169" s="36"/>
      <c r="Q169" s="36"/>
      <c r="R169" s="36"/>
      <c r="S169"/>
      <c r="T169"/>
      <c r="U169"/>
      <c r="V169"/>
      <c r="W169"/>
      <c r="X169"/>
      <c r="Y169"/>
      <c r="Z169"/>
      <c r="AA169"/>
      <c r="AB169"/>
      <c r="AC169"/>
      <c r="AD169"/>
      <c r="AE169"/>
      <c r="AF169"/>
      <c r="AG169"/>
      <c r="AH169"/>
      <c r="AI169"/>
      <c r="AJ169"/>
    </row>
    <row r="170" spans="2:36" ht="12.75" customHeight="1">
      <c r="B170" s="286" t="s">
        <v>201</v>
      </c>
      <c r="C170" s="286"/>
      <c r="D170" s="286"/>
      <c r="E170" s="286"/>
      <c r="F170" s="286"/>
      <c r="G170" s="286"/>
      <c r="H170" s="286"/>
      <c r="I170" s="286"/>
      <c r="K170" s="263" t="s">
        <v>202</v>
      </c>
      <c r="L170" s="264"/>
      <c r="M170" s="264"/>
      <c r="N170" s="264"/>
      <c r="O170" s="264"/>
      <c r="P170" s="264"/>
      <c r="Q170" s="264"/>
      <c r="R170" s="265"/>
    </row>
    <row r="171" spans="2:36" ht="12.75" customHeight="1">
      <c r="B171" s="318"/>
      <c r="C171" s="318"/>
      <c r="D171" s="318"/>
      <c r="E171" s="318"/>
      <c r="F171" s="318"/>
      <c r="G171" s="318"/>
      <c r="H171" s="318"/>
      <c r="I171" s="318"/>
      <c r="K171" s="305"/>
      <c r="L171" s="306"/>
      <c r="M171" s="306"/>
      <c r="N171" s="306"/>
      <c r="O171" s="306"/>
      <c r="P171" s="306"/>
      <c r="Q171" s="306"/>
      <c r="R171" s="307"/>
      <c r="S171" s="94"/>
    </row>
    <row r="172" spans="2:36">
      <c r="B172" s="318"/>
      <c r="C172" s="318"/>
      <c r="D172" s="318"/>
      <c r="E172" s="318"/>
      <c r="F172" s="318"/>
      <c r="G172" s="318"/>
      <c r="H172" s="318"/>
      <c r="I172" s="318"/>
      <c r="K172" s="305"/>
      <c r="L172" s="306"/>
      <c r="M172" s="306"/>
      <c r="N172" s="306"/>
      <c r="O172" s="306"/>
      <c r="P172" s="306"/>
      <c r="Q172" s="306"/>
      <c r="R172" s="307"/>
    </row>
    <row r="173" spans="2:36">
      <c r="B173" s="309"/>
      <c r="C173" s="310"/>
      <c r="D173" s="310"/>
      <c r="E173" s="310"/>
      <c r="F173" s="310"/>
      <c r="G173" s="310"/>
      <c r="H173" s="310"/>
      <c r="I173" s="311"/>
      <c r="K173" s="305"/>
      <c r="L173" s="306"/>
      <c r="M173" s="306"/>
      <c r="N173" s="306"/>
      <c r="O173" s="306"/>
      <c r="P173" s="306"/>
      <c r="Q173" s="306"/>
      <c r="R173" s="307"/>
    </row>
    <row r="174" spans="2:36" s="4" customFormat="1" ht="15" customHeight="1">
      <c r="B174" s="120"/>
      <c r="C174" s="36"/>
      <c r="D174" s="36"/>
      <c r="E174" s="36"/>
      <c r="F174" s="36"/>
      <c r="G174" s="36"/>
      <c r="H174" s="36"/>
      <c r="I174" s="36"/>
      <c r="K174" s="219"/>
      <c r="L174" s="219"/>
      <c r="M174" s="219"/>
      <c r="N174" s="219"/>
      <c r="O174" s="219"/>
      <c r="P174" s="219"/>
      <c r="Q174" s="36"/>
      <c r="R174" s="36"/>
      <c r="S174" s="98"/>
      <c r="T174" s="98"/>
      <c r="U174" s="98"/>
      <c r="V174" s="98"/>
      <c r="W174" s="98"/>
      <c r="X174" s="98"/>
      <c r="Y174" s="98"/>
      <c r="Z174" s="98"/>
      <c r="AA174" s="98"/>
      <c r="AB174" s="98"/>
      <c r="AC174" s="98"/>
      <c r="AD174" s="98"/>
      <c r="AE174" s="98"/>
      <c r="AF174" s="98"/>
      <c r="AG174" s="98"/>
      <c r="AH174" s="98"/>
    </row>
    <row r="175" spans="2:36" s="4" customFormat="1" ht="12.75" customHeight="1">
      <c r="B175" s="36"/>
      <c r="C175" s="36"/>
      <c r="D175" s="36"/>
      <c r="E175" s="36"/>
      <c r="F175" s="36"/>
      <c r="G175" s="36"/>
      <c r="H175" s="36"/>
      <c r="I175" s="36"/>
      <c r="K175" s="124"/>
      <c r="L175" s="36"/>
      <c r="M175" s="36"/>
      <c r="N175" s="36"/>
      <c r="O175" s="36"/>
      <c r="P175" s="36"/>
      <c r="Q175" s="36"/>
      <c r="R175" s="36"/>
      <c r="S175" s="98"/>
      <c r="T175" s="98"/>
      <c r="U175" s="98"/>
      <c r="V175" s="98"/>
      <c r="W175" s="98"/>
      <c r="X175" s="98"/>
      <c r="Y175" s="98"/>
      <c r="Z175" s="98"/>
      <c r="AA175" s="98"/>
      <c r="AB175" s="98"/>
      <c r="AC175" s="98"/>
      <c r="AD175" s="98"/>
      <c r="AE175" s="98"/>
      <c r="AF175" s="98"/>
      <c r="AG175" s="98"/>
      <c r="AH175" s="98"/>
    </row>
    <row r="176" spans="2:36" s="4" customFormat="1" ht="13.5" customHeight="1">
      <c r="B176" s="120"/>
      <c r="C176" s="36"/>
      <c r="D176" s="36"/>
      <c r="E176" s="36"/>
      <c r="F176" s="36"/>
      <c r="G176" s="36"/>
      <c r="H176" s="120"/>
      <c r="I176" s="36"/>
      <c r="K176" s="36"/>
      <c r="L176" s="36"/>
      <c r="M176" s="238"/>
      <c r="N176" s="36"/>
      <c r="O176" s="36"/>
      <c r="P176" s="239"/>
      <c r="Q176" s="36"/>
      <c r="R176" s="36"/>
      <c r="S176" s="98"/>
      <c r="T176" s="98"/>
      <c r="U176" s="98"/>
      <c r="V176" s="98"/>
      <c r="W176" s="98"/>
      <c r="X176" s="98"/>
      <c r="Y176" s="98"/>
      <c r="Z176" s="98"/>
      <c r="AA176" s="98"/>
      <c r="AB176" s="98"/>
      <c r="AC176" s="98"/>
      <c r="AD176" s="98"/>
      <c r="AE176" s="98"/>
      <c r="AF176" s="98"/>
      <c r="AG176" s="98"/>
      <c r="AH176" s="98"/>
    </row>
    <row r="177" spans="2:34" s="4" customFormat="1" ht="15" customHeight="1">
      <c r="B177" s="312" t="s">
        <v>259</v>
      </c>
      <c r="C177" s="313"/>
      <c r="D177" s="313"/>
      <c r="E177" s="313"/>
      <c r="F177" s="313"/>
      <c r="G177" s="313"/>
      <c r="H177" s="313"/>
      <c r="I177" s="314"/>
      <c r="K177" s="266" t="s">
        <v>203</v>
      </c>
      <c r="L177" s="267"/>
      <c r="M177" s="267"/>
      <c r="N177" s="267"/>
      <c r="O177" s="267"/>
      <c r="P177" s="267"/>
      <c r="Q177" s="267"/>
      <c r="R177" s="268"/>
      <c r="S177" s="98"/>
      <c r="T177" s="98"/>
      <c r="U177" s="98"/>
      <c r="V177" s="98"/>
      <c r="W177" s="98"/>
      <c r="X177" s="98"/>
      <c r="Y177" s="98"/>
      <c r="Z177" s="98"/>
      <c r="AA177" s="98"/>
      <c r="AB177" s="98"/>
      <c r="AC177" s="98"/>
      <c r="AD177" s="98"/>
      <c r="AE177" s="98"/>
      <c r="AF177" s="98"/>
      <c r="AG177" s="98"/>
      <c r="AH177" s="98"/>
    </row>
    <row r="178" spans="2:34" s="4" customFormat="1" ht="21" customHeight="1">
      <c r="B178" s="315"/>
      <c r="C178" s="316"/>
      <c r="D178" s="316"/>
      <c r="E178" s="316"/>
      <c r="F178" s="316"/>
      <c r="G178" s="316"/>
      <c r="H178" s="316"/>
      <c r="I178" s="317"/>
      <c r="K178" s="269"/>
      <c r="L178" s="270"/>
      <c r="M178" s="270"/>
      <c r="N178" s="270"/>
      <c r="O178" s="270"/>
      <c r="P178" s="270"/>
      <c r="Q178" s="270"/>
      <c r="R178" s="271"/>
      <c r="S178" s="99"/>
      <c r="T178" s="99"/>
      <c r="U178" s="99"/>
      <c r="V178" s="99"/>
      <c r="W178" s="99"/>
      <c r="X178" s="32"/>
      <c r="Y178"/>
      <c r="Z178"/>
      <c r="AA178"/>
      <c r="AB178"/>
      <c r="AC178"/>
      <c r="AD178"/>
      <c r="AE178"/>
      <c r="AF178"/>
      <c r="AG178"/>
      <c r="AH178"/>
    </row>
    <row r="179" spans="2:34" s="4" customFormat="1" ht="34.5" customHeight="1">
      <c r="K179" s="295" t="str">
        <f>"Leverantören intygar att avropssvaret är giltigt minst den tid som avropande organisation angett ovan. "&amp;CHAR(10)&amp;"("&amp;TEXT(D33,"ÅÅÅÅ-MM-DD")&amp;")"</f>
        <v>Leverantören intygar att avropssvaret är giltigt minst den tid som avropande organisation angett ovan. 
(1900-01-00)</v>
      </c>
      <c r="L179" s="295"/>
      <c r="M179" s="295"/>
      <c r="N179" s="295"/>
      <c r="O179" s="295"/>
      <c r="P179" s="295"/>
      <c r="Q179" s="295"/>
      <c r="R179" s="295"/>
      <c r="S179" s="100"/>
      <c r="T179" s="100"/>
      <c r="U179" s="100"/>
      <c r="V179" s="100"/>
      <c r="W179" s="100"/>
      <c r="X179" s="101"/>
    </row>
    <row r="180" spans="2:34" s="4" customFormat="1" ht="15" customHeight="1">
      <c r="K180" s="263" t="s">
        <v>12</v>
      </c>
      <c r="L180" s="264"/>
      <c r="M180" s="264"/>
      <c r="N180" s="264"/>
      <c r="O180" s="264"/>
      <c r="P180" s="264"/>
      <c r="Q180" s="264"/>
      <c r="R180" s="308"/>
      <c r="S180" s="32"/>
      <c r="T180" s="32"/>
      <c r="U180" s="32"/>
      <c r="V180" s="32"/>
      <c r="W180" s="32"/>
      <c r="X180" s="32"/>
      <c r="Y180"/>
      <c r="Z180"/>
      <c r="AA180"/>
      <c r="AB180"/>
      <c r="AC180"/>
      <c r="AD180"/>
      <c r="AE180"/>
      <c r="AF180"/>
      <c r="AG180"/>
      <c r="AH180"/>
    </row>
    <row r="181" spans="2:34" s="4" customFormat="1" ht="15" customHeight="1">
      <c r="K181" s="305"/>
      <c r="L181" s="306"/>
      <c r="M181" s="306"/>
      <c r="N181" s="306"/>
      <c r="O181" s="306"/>
      <c r="P181" s="306"/>
      <c r="Q181" s="306"/>
      <c r="R181" s="307"/>
      <c r="S181" s="99"/>
      <c r="T181" s="99"/>
      <c r="U181" s="99"/>
      <c r="V181" s="99"/>
      <c r="W181" s="99"/>
      <c r="X181" s="32"/>
      <c r="Y181"/>
      <c r="Z181"/>
      <c r="AA181"/>
      <c r="AB181"/>
      <c r="AC181"/>
      <c r="AD181"/>
      <c r="AE181"/>
      <c r="AF181"/>
      <c r="AG181"/>
      <c r="AH181"/>
    </row>
    <row r="182" spans="2:34" s="4" customFormat="1" ht="30" customHeight="1">
      <c r="K182" s="241"/>
      <c r="L182" s="241"/>
      <c r="M182" s="241"/>
      <c r="N182" s="241"/>
      <c r="O182" s="241"/>
      <c r="P182" s="36"/>
      <c r="Q182" s="36"/>
      <c r="R182" s="36"/>
      <c r="S182" s="102"/>
      <c r="T182" s="102"/>
      <c r="U182" s="102"/>
      <c r="V182" s="102"/>
      <c r="W182" s="102"/>
      <c r="X182" s="32"/>
      <c r="Y182"/>
      <c r="Z182"/>
      <c r="AA182"/>
      <c r="AB182"/>
      <c r="AC182"/>
      <c r="AD182"/>
      <c r="AE182"/>
      <c r="AF182"/>
      <c r="AG182"/>
      <c r="AH182"/>
    </row>
    <row r="183" spans="2:34" s="4" customFormat="1" ht="15" customHeight="1">
      <c r="K183" s="296" t="s">
        <v>19</v>
      </c>
      <c r="L183" s="297"/>
      <c r="M183" s="297"/>
      <c r="N183" s="297"/>
      <c r="O183" s="297"/>
      <c r="P183" s="297"/>
      <c r="Q183" s="297"/>
      <c r="R183" s="298"/>
      <c r="S183" s="102"/>
      <c r="T183" s="102"/>
      <c r="U183" s="102"/>
      <c r="V183" s="102"/>
      <c r="W183" s="102"/>
      <c r="X183" s="32"/>
      <c r="Y183"/>
      <c r="Z183"/>
      <c r="AA183"/>
      <c r="AB183"/>
      <c r="AC183"/>
      <c r="AD183"/>
      <c r="AE183"/>
      <c r="AF183"/>
      <c r="AG183"/>
      <c r="AH183"/>
    </row>
    <row r="184" spans="2:34">
      <c r="K184" s="299"/>
      <c r="L184" s="300"/>
      <c r="M184" s="300"/>
      <c r="N184" s="300"/>
      <c r="O184" s="300"/>
      <c r="P184" s="300"/>
      <c r="Q184" s="300"/>
      <c r="R184" s="301"/>
    </row>
    <row r="185" spans="2:34">
      <c r="K185" s="302"/>
      <c r="L185" s="303"/>
      <c r="M185" s="303"/>
      <c r="N185" s="303"/>
      <c r="O185" s="303"/>
      <c r="P185" s="303"/>
      <c r="Q185" s="303"/>
      <c r="R185" s="304"/>
    </row>
  </sheetData>
  <sheetProtection algorithmName="SHA-512" hashValue="m9dAhbEUUMzpcuFzEyft4K+qK1uwj9AggN+DXkNRzDVf0YJ0Gfk4OJ2dvp/d6/sNMQkHSrpYy7RkKJejQ6Ex0Q==" saltValue="Tt1SVmcRu9nFdpfoKv8H4w==" spinCount="100000" sheet="1" formatRows="0"/>
  <mergeCells count="229">
    <mergeCell ref="F36:G36"/>
    <mergeCell ref="H35:I35"/>
    <mergeCell ref="H36:I36"/>
    <mergeCell ref="B53:C56"/>
    <mergeCell ref="B42:F42"/>
    <mergeCell ref="B44:F44"/>
    <mergeCell ref="F30:I30"/>
    <mergeCell ref="B35:C35"/>
    <mergeCell ref="D35:E35"/>
    <mergeCell ref="B36:C36"/>
    <mergeCell ref="D36:E36"/>
    <mergeCell ref="B38:C38"/>
    <mergeCell ref="B39:C39"/>
    <mergeCell ref="B46:F46"/>
    <mergeCell ref="B47:F47"/>
    <mergeCell ref="B43:F43"/>
    <mergeCell ref="K42:N42"/>
    <mergeCell ref="B45:F45"/>
    <mergeCell ref="D55:E55"/>
    <mergeCell ref="D56:E56"/>
    <mergeCell ref="K49:N49"/>
    <mergeCell ref="K66:O66"/>
    <mergeCell ref="B67:E67"/>
    <mergeCell ref="D54:E54"/>
    <mergeCell ref="B49:F49"/>
    <mergeCell ref="K67:O67"/>
    <mergeCell ref="B145:F145"/>
    <mergeCell ref="B58:C61"/>
    <mergeCell ref="D53:E53"/>
    <mergeCell ref="R94:S94"/>
    <mergeCell ref="B154:F154"/>
    <mergeCell ref="B158:F158"/>
    <mergeCell ref="K150:N150"/>
    <mergeCell ref="B138:F138"/>
    <mergeCell ref="N128:O128"/>
    <mergeCell ref="B104:E104"/>
    <mergeCell ref="B133:F133"/>
    <mergeCell ref="N117:O117"/>
    <mergeCell ref="N120:O120"/>
    <mergeCell ref="K108:O108"/>
    <mergeCell ref="K109:L109"/>
    <mergeCell ref="B109:E109"/>
    <mergeCell ref="K130:Q130"/>
    <mergeCell ref="K133:N133"/>
    <mergeCell ref="P118:Q118"/>
    <mergeCell ref="N109:O109"/>
    <mergeCell ref="N124:O124"/>
    <mergeCell ref="R90:S90"/>
    <mergeCell ref="P85:Q85"/>
    <mergeCell ref="R84:S84"/>
    <mergeCell ref="P49:S49"/>
    <mergeCell ref="K70:M70"/>
    <mergeCell ref="K71:M71"/>
    <mergeCell ref="R87:S87"/>
    <mergeCell ref="R97:S97"/>
    <mergeCell ref="R91:S91"/>
    <mergeCell ref="B65:E65"/>
    <mergeCell ref="B84:F85"/>
    <mergeCell ref="R96:S96"/>
    <mergeCell ref="K93:K94"/>
    <mergeCell ref="R93:S93"/>
    <mergeCell ref="B71:D75"/>
    <mergeCell ref="B70:F70"/>
    <mergeCell ref="B94:D94"/>
    <mergeCell ref="R85:S85"/>
    <mergeCell ref="K84:M84"/>
    <mergeCell ref="O83:Q83"/>
    <mergeCell ref="K96:M97"/>
    <mergeCell ref="P84:Q84"/>
    <mergeCell ref="B97:E97"/>
    <mergeCell ref="N97:O97"/>
    <mergeCell ref="N122:O122"/>
    <mergeCell ref="B120:K120"/>
    <mergeCell ref="N119:O119"/>
    <mergeCell ref="B117:E117"/>
    <mergeCell ref="Y88:AB88"/>
    <mergeCell ref="B121:K121"/>
    <mergeCell ref="N118:O118"/>
    <mergeCell ref="R104:S104"/>
    <mergeCell ref="K91:N91"/>
    <mergeCell ref="B91:D91"/>
    <mergeCell ref="B93:D93"/>
    <mergeCell ref="B90:D90"/>
    <mergeCell ref="B102:E102"/>
    <mergeCell ref="N99:O99"/>
    <mergeCell ref="B101:E101"/>
    <mergeCell ref="B98:E98"/>
    <mergeCell ref="B3:E3"/>
    <mergeCell ref="B4:I10"/>
    <mergeCell ref="B11:I11"/>
    <mergeCell ref="B12:I12"/>
    <mergeCell ref="B13:G13"/>
    <mergeCell ref="H13:I13"/>
    <mergeCell ref="B135:F135"/>
    <mergeCell ref="B137:F137"/>
    <mergeCell ref="B134:F134"/>
    <mergeCell ref="B108:E108"/>
    <mergeCell ref="B92:D92"/>
    <mergeCell ref="B27:H27"/>
    <mergeCell ref="B18:D18"/>
    <mergeCell ref="E18:G18"/>
    <mergeCell ref="H18:I18"/>
    <mergeCell ref="B19:D19"/>
    <mergeCell ref="E19:G19"/>
    <mergeCell ref="H19:I19"/>
    <mergeCell ref="B14:G14"/>
    <mergeCell ref="H14:I14"/>
    <mergeCell ref="F32:I32"/>
    <mergeCell ref="B15:D15"/>
    <mergeCell ref="E15:G15"/>
    <mergeCell ref="H15:I15"/>
    <mergeCell ref="K3:M3"/>
    <mergeCell ref="K4:R10"/>
    <mergeCell ref="K13:P13"/>
    <mergeCell ref="Q13:R13"/>
    <mergeCell ref="K14:P14"/>
    <mergeCell ref="B25:I25"/>
    <mergeCell ref="B32:C32"/>
    <mergeCell ref="D32:E32"/>
    <mergeCell ref="B33:C33"/>
    <mergeCell ref="D33:E33"/>
    <mergeCell ref="B29:C29"/>
    <mergeCell ref="D29:E29"/>
    <mergeCell ref="F29:I29"/>
    <mergeCell ref="B30:C30"/>
    <mergeCell ref="D30:E30"/>
    <mergeCell ref="B20:D20"/>
    <mergeCell ref="E20:G20"/>
    <mergeCell ref="H20:I20"/>
    <mergeCell ref="B21:D21"/>
    <mergeCell ref="E21:I21"/>
    <mergeCell ref="B22:D22"/>
    <mergeCell ref="E22:I22"/>
    <mergeCell ref="E17:G17"/>
    <mergeCell ref="H17:I17"/>
    <mergeCell ref="B16:D16"/>
    <mergeCell ref="E16:G16"/>
    <mergeCell ref="H16:I16"/>
    <mergeCell ref="B17:D17"/>
    <mergeCell ref="K18:N18"/>
    <mergeCell ref="O18:P18"/>
    <mergeCell ref="Q18:R18"/>
    <mergeCell ref="K19:M19"/>
    <mergeCell ref="N19:P19"/>
    <mergeCell ref="Q19:R19"/>
    <mergeCell ref="Q14:R14"/>
    <mergeCell ref="K15:N15"/>
    <mergeCell ref="O15:R15"/>
    <mergeCell ref="K16:N16"/>
    <mergeCell ref="O16:R16"/>
    <mergeCell ref="K17:N17"/>
    <mergeCell ref="O17:P17"/>
    <mergeCell ref="Q17:R17"/>
    <mergeCell ref="K163:O163"/>
    <mergeCell ref="K141:N141"/>
    <mergeCell ref="K72:O75"/>
    <mergeCell ref="K85:M85"/>
    <mergeCell ref="R109:S109"/>
    <mergeCell ref="N96:O96"/>
    <mergeCell ref="K27:R27"/>
    <mergeCell ref="N125:O125"/>
    <mergeCell ref="B122:K122"/>
    <mergeCell ref="R106:S106"/>
    <mergeCell ref="N105:O105"/>
    <mergeCell ref="N101:O101"/>
    <mergeCell ref="N103:O103"/>
    <mergeCell ref="K100:M101"/>
    <mergeCell ref="K102:M103"/>
    <mergeCell ref="K104:M105"/>
    <mergeCell ref="K154:N154"/>
    <mergeCell ref="K153:N153"/>
    <mergeCell ref="B153:F153"/>
    <mergeCell ref="K20:M20"/>
    <mergeCell ref="N20:P20"/>
    <mergeCell ref="Q20:R20"/>
    <mergeCell ref="K21:M21"/>
    <mergeCell ref="N21:R21"/>
    <mergeCell ref="K22:M22"/>
    <mergeCell ref="N22:R22"/>
    <mergeCell ref="D61:E61"/>
    <mergeCell ref="D58:E58"/>
    <mergeCell ref="D59:E59"/>
    <mergeCell ref="D60:E60"/>
    <mergeCell ref="F33:I33"/>
    <mergeCell ref="F35:G35"/>
    <mergeCell ref="K25:R25"/>
    <mergeCell ref="R108:S108"/>
    <mergeCell ref="R99:S99"/>
    <mergeCell ref="R111:S111"/>
    <mergeCell ref="K98:M99"/>
    <mergeCell ref="B63:E63"/>
    <mergeCell ref="K87:N87"/>
    <mergeCell ref="B124:K124"/>
    <mergeCell ref="K179:R179"/>
    <mergeCell ref="K183:R183"/>
    <mergeCell ref="K184:R185"/>
    <mergeCell ref="K171:R171"/>
    <mergeCell ref="K172:R172"/>
    <mergeCell ref="K173:R173"/>
    <mergeCell ref="K180:R180"/>
    <mergeCell ref="K181:R181"/>
    <mergeCell ref="B173:I173"/>
    <mergeCell ref="B177:I178"/>
    <mergeCell ref="B171:I171"/>
    <mergeCell ref="B172:I172"/>
    <mergeCell ref="K170:R170"/>
    <mergeCell ref="K177:R178"/>
    <mergeCell ref="K158:O158"/>
    <mergeCell ref="N123:O123"/>
    <mergeCell ref="N126:O126"/>
    <mergeCell ref="N121:O121"/>
    <mergeCell ref="R100:S100"/>
    <mergeCell ref="B123:K123"/>
    <mergeCell ref="B130:F130"/>
    <mergeCell ref="B144:F144"/>
    <mergeCell ref="K151:N151"/>
    <mergeCell ref="B150:F150"/>
    <mergeCell ref="B152:F152"/>
    <mergeCell ref="B143:F143"/>
    <mergeCell ref="B136:F136"/>
    <mergeCell ref="B146:F146"/>
    <mergeCell ref="B141:F141"/>
    <mergeCell ref="B170:I170"/>
    <mergeCell ref="B159:F164"/>
    <mergeCell ref="K161:O162"/>
    <mergeCell ref="K164:O166"/>
    <mergeCell ref="B142:F142"/>
    <mergeCell ref="K152:N152"/>
    <mergeCell ref="B151:F151"/>
  </mergeCells>
  <phoneticPr fontId="35" type="noConversion"/>
  <conditionalFormatting sqref="B36:C37">
    <cfRule type="expression" dxfId="33" priority="19" stopIfTrue="1">
      <formula>#REF!="Leveransavtal"</formula>
    </cfRule>
  </conditionalFormatting>
  <conditionalFormatting sqref="B40:C40">
    <cfRule type="expression" dxfId="32" priority="2" stopIfTrue="1">
      <formula>#REF!="Leveransavtal"</formula>
    </cfRule>
  </conditionalFormatting>
  <conditionalFormatting sqref="D36:E37">
    <cfRule type="expression" dxfId="31" priority="18" stopIfTrue="1">
      <formula>#REF!="Leveransavtal"</formula>
    </cfRule>
  </conditionalFormatting>
  <conditionalFormatting sqref="D40:E40">
    <cfRule type="expression" dxfId="30" priority="1" stopIfTrue="1">
      <formula>#REF!="Leveransavtal"</formula>
    </cfRule>
  </conditionalFormatting>
  <conditionalFormatting sqref="E90:E94">
    <cfRule type="expression" dxfId="29" priority="15" stopIfTrue="1">
      <formula>F71&lt;&gt;"Ja"</formula>
    </cfRule>
  </conditionalFormatting>
  <conditionalFormatting sqref="F109">
    <cfRule type="expression" dxfId="28" priority="14" stopIfTrue="1">
      <formula>RestType=2</formula>
    </cfRule>
  </conditionalFormatting>
  <conditionalFormatting sqref="K181:R181 K184:R185">
    <cfRule type="expression" dxfId="27" priority="3" stopIfTrue="1">
      <formula>#REF!="Ja"</formula>
    </cfRule>
  </conditionalFormatting>
  <conditionalFormatting sqref="L94">
    <cfRule type="expression" dxfId="26" priority="6" stopIfTrue="1">
      <formula>IF(AND($N$72&lt;&gt;"",$L$94="El"),TRUE,FALSE)</formula>
    </cfRule>
  </conditionalFormatting>
  <conditionalFormatting sqref="M109">
    <cfRule type="expression" dxfId="25" priority="13" stopIfTrue="1">
      <formula>RestType=1</formula>
    </cfRule>
  </conditionalFormatting>
  <conditionalFormatting sqref="M119:M125">
    <cfRule type="cellIs" dxfId="24" priority="4" stopIfTrue="1" operator="equal">
      <formula>"Nej"</formula>
    </cfRule>
  </conditionalFormatting>
  <conditionalFormatting sqref="N71:O71">
    <cfRule type="expression" dxfId="23" priority="227" stopIfTrue="1">
      <formula>IF(N$71="",FALSE,ISERROR(VLOOKUP(N$71,$U$71:$U$75,1,0)))</formula>
    </cfRule>
  </conditionalFormatting>
  <conditionalFormatting sqref="N22:R22">
    <cfRule type="expression" dxfId="22" priority="17" stopIfTrue="1">
      <formula>$K$22="Nej"</formula>
    </cfRule>
  </conditionalFormatting>
  <conditionalFormatting sqref="O42 O133 O141">
    <cfRule type="cellIs" dxfId="21" priority="11" stopIfTrue="1" operator="equal">
      <formula>"Nej"</formula>
    </cfRule>
    <cfRule type="expression" dxfId="20" priority="225" stopIfTrue="1">
      <formula>X42</formula>
    </cfRule>
  </conditionalFormatting>
  <conditionalFormatting sqref="O151:O154">
    <cfRule type="expression" dxfId="19" priority="59" stopIfTrue="1">
      <formula>IF(B151="",TRUE,FALSE)</formula>
    </cfRule>
    <cfRule type="cellIs" dxfId="18" priority="94" stopIfTrue="1" operator="equal">
      <formula>"Nej"</formula>
    </cfRule>
  </conditionalFormatting>
  <dataValidations count="14">
    <dataValidation type="list" allowBlank="1" showInputMessage="1" showErrorMessage="1" sqref="H36:I36 K22 F33:I33 O133 O141 O42 F67 F65 O115 F58:F61 O151:O156 F53:F56 F71:F75 L176" xr:uid="{00000000-0002-0000-0100-000000000000}">
      <formula1>"Ja,Nej"</formula1>
    </dataValidation>
    <dataValidation type="decimal" allowBlank="1" showInputMessage="1" showErrorMessage="1" sqref="N85" xr:uid="{00000000-0002-0000-0100-000001000000}">
      <formula1>0</formula1>
      <formula2>10000000</formula2>
    </dataValidation>
    <dataValidation type="list" allowBlank="1" showInputMessage="1" showErrorMessage="1" sqref="N71:O71" xr:uid="{00000000-0002-0000-0100-000002000000}">
      <formula1>$E$71:$E$75</formula1>
    </dataValidation>
    <dataValidation type="decimal" allowBlank="1" showInputMessage="1" showErrorMessage="1" sqref="E90:E94 M94" xr:uid="{00000000-0002-0000-0100-000003000000}">
      <formula1>0</formula1>
      <formula2>100</formula2>
    </dataValidation>
    <dataValidation type="decimal" allowBlank="1" showInputMessage="1" showErrorMessage="1" sqref="F109" xr:uid="{00000000-0002-0000-0100-000004000000}">
      <formula1>0</formula1>
      <formula2>1</formula2>
    </dataValidation>
    <dataValidation type="decimal" allowBlank="1" showInputMessage="1" showErrorMessage="1" sqref="M109" xr:uid="{00000000-0002-0000-0100-000005000000}">
      <formula1>0</formula1>
      <formula2>0.6</formula2>
    </dataValidation>
    <dataValidation type="decimal" allowBlank="1" showInputMessage="1" showErrorMessage="1" sqref="F102" xr:uid="{00000000-0002-0000-0100-000006000000}">
      <formula1>0</formula1>
      <formula2>10000</formula2>
    </dataValidation>
    <dataValidation type="decimal" allowBlank="1" showInputMessage="1" showErrorMessage="1" sqref="N97:O97" xr:uid="{00000000-0002-0000-0100-000007000000}">
      <formula1>0</formula1>
      <formula2>30000</formula2>
    </dataValidation>
    <dataValidation type="whole" allowBlank="1" showInputMessage="1" showErrorMessage="1" sqref="F63" xr:uid="{00000000-0002-0000-0100-000008000000}">
      <formula1>0</formula1>
      <formula2>1000</formula2>
    </dataValidation>
    <dataValidation type="decimal" allowBlank="1" showInputMessage="1" showErrorMessage="1" sqref="O91" xr:uid="{00000000-0002-0000-0100-000009000000}">
      <formula1>0</formula1>
      <formula2>100000</formula2>
    </dataValidation>
    <dataValidation type="whole" allowBlank="1" showInputMessage="1" showErrorMessage="1" error="Antal månader måste vara 1 - 48" prompt="Antal månader _x000a_måste vara 1 - 48" sqref="P31" xr:uid="{00000000-0002-0000-0100-00000B000000}">
      <formula1>1</formula1>
      <formula2>48</formula2>
    </dataValidation>
    <dataValidation type="list" allowBlank="1" showInputMessage="1" showErrorMessage="1" sqref="L94" xr:uid="{00000000-0002-0000-0100-00000C000000}">
      <formula1>$N$71:$O$71</formula1>
    </dataValidation>
    <dataValidation allowBlank="1" showErrorMessage="1" errorTitle="Fel" error="Fel datumformat eller datum utanför ramavtalsperioden (2015-11-01 till 2020-01-31)_x000a_Ange datum i datumformatet ÅÅÅÅ-MM-DD_x000a_" promptTitle="Datum" prompt="Datum i datumformatet ÅÅÅÅ-MM-DD" sqref="B33:E33 B30:E30 F36:G36" xr:uid="{5C779237-1565-4F64-80E0-3522A1308210}"/>
    <dataValidation errorStyle="information" allowBlank="1" showErrorMessage="1" errorTitle="Fel" error="Ogiltigt datum._x000a_Datum anges i datumformatet ÅÅÅÅ-MM-DD och får inte vara senare än datumet &quot;Sista dag för avropssvar&quot;" promptTitle="Datum" prompt="Datum i datumformatet ÅÅÅÅ-MM-DD" sqref="B39:C39" xr:uid="{D36E68E4-72DF-4A17-BC82-3D70B4BB61BE}"/>
  </dataValidations>
  <pageMargins left="0.74803149606299213" right="0.74803149606299213" top="0.39370078740157483" bottom="0.98425196850393704" header="0.51181102362204722" footer="0.51181102362204722"/>
  <pageSetup paperSize="9" scale="70" orientation="landscape" r:id="rId1"/>
  <headerFooter alignWithMargins="0">
    <oddFooter>&amp;R&amp;P</oddFooter>
  </headerFooter>
  <rowBreaks count="4" manualBreakCount="4">
    <brk id="48" max="19" man="1"/>
    <brk id="78" max="19" man="1"/>
    <brk id="99" max="19" man="1"/>
    <brk id="14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192" r:id="rId4" name="Option Button 376">
              <controlPr defaultSize="0" autoFill="0" autoLine="0" autoPict="0">
                <anchor moveWithCells="1">
                  <from>
                    <xdr:col>1</xdr:col>
                    <xdr:colOff>317500</xdr:colOff>
                    <xdr:row>105</xdr:row>
                    <xdr:rowOff>50800</xdr:rowOff>
                  </from>
                  <to>
                    <xdr:col>1</xdr:col>
                    <xdr:colOff>603250</xdr:colOff>
                    <xdr:row>105</xdr:row>
                    <xdr:rowOff>279400</xdr:rowOff>
                  </to>
                </anchor>
              </controlPr>
            </control>
          </mc:Choice>
        </mc:AlternateContent>
        <mc:AlternateContent xmlns:mc="http://schemas.openxmlformats.org/markup-compatibility/2006">
          <mc:Choice Requires="x14">
            <control shapeId="35193" r:id="rId5" name="Option Button 377">
              <controlPr defaultSize="0" autoFill="0" autoLine="0" autoPict="0">
                <anchor moveWithCells="1">
                  <from>
                    <xdr:col>1</xdr:col>
                    <xdr:colOff>317500</xdr:colOff>
                    <xdr:row>106</xdr:row>
                    <xdr:rowOff>12700</xdr:rowOff>
                  </from>
                  <to>
                    <xdr:col>1</xdr:col>
                    <xdr:colOff>552450</xdr:colOff>
                    <xdr:row>106</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143"/>
  <sheetViews>
    <sheetView showGridLines="0" tabSelected="1" topLeftCell="A58" zoomScale="91" zoomScaleNormal="91" workbookViewId="0">
      <selection activeCell="E75" sqref="E75"/>
    </sheetView>
  </sheetViews>
  <sheetFormatPr defaultColWidth="34.7265625" defaultRowHeight="14"/>
  <cols>
    <col min="1" max="1" width="1.81640625" style="69" customWidth="1"/>
    <col min="2" max="2" width="32.1796875" style="66" customWidth="1"/>
    <col min="3" max="3" width="8.81640625" style="67" customWidth="1"/>
    <col min="4" max="4" width="18.7265625" style="68" customWidth="1"/>
    <col min="5" max="5" width="10.453125" style="67" customWidth="1"/>
    <col min="6" max="6" width="10" style="67" customWidth="1"/>
    <col min="7" max="7" width="3.453125" style="69" customWidth="1"/>
    <col min="8" max="8" width="15.81640625" style="69" customWidth="1"/>
    <col min="9" max="9" width="10.1796875" style="69" customWidth="1"/>
    <col min="10" max="10" width="8.1796875" style="69" hidden="1" customWidth="1"/>
    <col min="11" max="11" width="10.54296875" style="69" hidden="1" customWidth="1"/>
    <col min="12" max="12" width="11.54296875" style="69" hidden="1" customWidth="1"/>
    <col min="13" max="13" width="11.453125" style="69" hidden="1" customWidth="1"/>
    <col min="14" max="14" width="34.7265625" style="69" customWidth="1"/>
    <col min="15" max="16384" width="34.7265625" style="69"/>
  </cols>
  <sheetData>
    <row r="1" spans="2:34">
      <c r="I1" s="24" t="str">
        <f>"Diarienummer / Nummer: "&amp;'2 Specifikation'!E20</f>
        <v xml:space="preserve">Diarienummer / Nummer: </v>
      </c>
    </row>
    <row r="2" spans="2:34">
      <c r="I2" s="24"/>
    </row>
    <row r="3" spans="2:34" ht="36.75" customHeight="1">
      <c r="B3" s="546" t="s">
        <v>40</v>
      </c>
      <c r="C3" s="546"/>
      <c r="D3" s="546"/>
      <c r="E3" s="546"/>
      <c r="F3" s="546"/>
      <c r="G3" s="546"/>
      <c r="H3" s="546"/>
      <c r="I3" s="546"/>
    </row>
    <row r="4" spans="2:34" s="1" customFormat="1" ht="12.75" customHeight="1">
      <c r="B4" s="547" t="s">
        <v>74</v>
      </c>
      <c r="C4" s="548"/>
      <c r="D4" s="549"/>
      <c r="E4" s="67"/>
      <c r="F4" s="529" t="s">
        <v>183</v>
      </c>
      <c r="G4" s="530"/>
      <c r="H4" s="530"/>
      <c r="I4" s="531"/>
      <c r="K4" s="33"/>
      <c r="P4"/>
    </row>
    <row r="5" spans="2:34" s="1" customFormat="1" ht="57.75" customHeight="1">
      <c r="B5" s="550"/>
      <c r="C5" s="551"/>
      <c r="D5" s="552"/>
      <c r="E5" s="67"/>
      <c r="F5" s="532"/>
      <c r="G5" s="533"/>
      <c r="H5" s="533"/>
      <c r="I5" s="534"/>
      <c r="K5" s="33"/>
      <c r="P5"/>
    </row>
    <row r="6" spans="2:34" s="1" customFormat="1" ht="25">
      <c r="C6" s="37"/>
      <c r="D6" s="72"/>
      <c r="E6" s="37"/>
      <c r="F6" s="37"/>
      <c r="G6" s="33"/>
      <c r="H6" s="10"/>
      <c r="I6" s="71"/>
      <c r="J6" s="33"/>
      <c r="K6" s="33"/>
      <c r="N6" s="76"/>
      <c r="O6" s="33"/>
      <c r="P6" s="33"/>
      <c r="Q6" s="33"/>
      <c r="R6" s="33"/>
      <c r="S6" s="33"/>
      <c r="T6" s="33"/>
      <c r="U6" s="33"/>
      <c r="W6" s="26"/>
      <c r="AE6" s="27"/>
      <c r="AF6" s="27"/>
      <c r="AG6" s="27"/>
      <c r="AH6" s="27"/>
    </row>
    <row r="7" spans="2:34" customFormat="1" ht="15.75" customHeight="1">
      <c r="B7" s="539" t="s">
        <v>23</v>
      </c>
      <c r="C7" s="539"/>
      <c r="D7" s="539"/>
      <c r="E7" s="539"/>
      <c r="F7" s="73"/>
      <c r="G7" s="38"/>
      <c r="H7" s="539" t="s">
        <v>16</v>
      </c>
      <c r="I7" s="539"/>
      <c r="J7" s="30"/>
      <c r="K7" s="30"/>
      <c r="L7" s="30"/>
      <c r="M7" s="30"/>
      <c r="N7" s="76"/>
      <c r="O7" s="428"/>
      <c r="P7" s="428"/>
      <c r="Q7" s="428"/>
      <c r="R7" s="428"/>
      <c r="W7" s="10"/>
      <c r="X7" s="33"/>
      <c r="Y7" s="1"/>
      <c r="AA7" s="1"/>
      <c r="AB7" s="1"/>
      <c r="AC7" s="1"/>
    </row>
    <row r="8" spans="2:34" customFormat="1" ht="26.25" customHeight="1">
      <c r="B8" s="73"/>
      <c r="C8" s="73"/>
      <c r="D8" s="73"/>
      <c r="E8" s="535" t="str">
        <f>IF(OR($L21:$L30,$L41:$L50,$L75:$L94,$L60:$L64,L104:L109),"Minst ett av börkraven nedan är inte poängsatt","")</f>
        <v/>
      </c>
      <c r="F8" s="535"/>
      <c r="G8" s="535"/>
      <c r="H8" s="535" t="str">
        <f>IF(K130,"Minst ett av de obligatoriska kraven nedan är inte ifyllda eller besvarde med Nej","")</f>
        <v/>
      </c>
      <c r="I8" s="535"/>
      <c r="J8" s="30"/>
      <c r="K8" s="30"/>
      <c r="L8" s="30"/>
      <c r="M8" s="30"/>
      <c r="N8" s="76"/>
      <c r="O8" s="39"/>
      <c r="P8" s="39"/>
      <c r="Q8" s="39"/>
      <c r="R8" s="39"/>
      <c r="W8" s="10"/>
      <c r="X8" s="33"/>
      <c r="Y8" s="1"/>
      <c r="AA8" s="1"/>
      <c r="AB8" s="1"/>
      <c r="AC8" s="1"/>
    </row>
    <row r="9" spans="2:34" customFormat="1" ht="15.75" customHeight="1">
      <c r="B9" s="75" t="s">
        <v>177</v>
      </c>
      <c r="C9" s="67"/>
      <c r="D9" s="74"/>
      <c r="E9" s="536"/>
      <c r="F9" s="536"/>
      <c r="G9" s="536"/>
      <c r="H9" s="536"/>
      <c r="I9" s="536"/>
      <c r="J9" s="38"/>
      <c r="K9" s="38" t="str">
        <f>IF(OR(K21:K129),"Nej","Ja")</f>
        <v>Ja</v>
      </c>
      <c r="L9" s="38" t="str">
        <f>IF(OR(L21:L129),"Nej","Ja")</f>
        <v>Ja</v>
      </c>
      <c r="M9" s="88" t="str">
        <f>IF(OR(M21:M110),"Ja","Nej")</f>
        <v>Nej</v>
      </c>
      <c r="N9" s="91"/>
      <c r="O9" s="39"/>
      <c r="P9" s="39"/>
      <c r="Q9" s="39"/>
      <c r="R9" s="39"/>
      <c r="W9" s="10"/>
      <c r="X9" s="33"/>
      <c r="Y9" s="1"/>
      <c r="AA9" s="1"/>
      <c r="AB9" s="1"/>
      <c r="AC9" s="1"/>
    </row>
    <row r="10" spans="2:34" customFormat="1" ht="15.75" customHeight="1">
      <c r="B10" s="524" t="s">
        <v>178</v>
      </c>
      <c r="C10" s="226"/>
      <c r="D10" s="221"/>
      <c r="E10" s="222"/>
      <c r="F10" s="222"/>
      <c r="G10" s="222"/>
      <c r="H10" s="230" t="s">
        <v>182</v>
      </c>
      <c r="I10" s="537"/>
      <c r="J10" s="38"/>
      <c r="K10" s="38"/>
      <c r="L10" s="38"/>
      <c r="M10" s="88"/>
      <c r="N10" s="91"/>
      <c r="O10" s="39"/>
      <c r="P10" s="39"/>
      <c r="Q10" s="39"/>
      <c r="R10" s="39"/>
      <c r="W10" s="10"/>
      <c r="X10" s="33"/>
      <c r="Y10" s="1"/>
      <c r="AA10" s="1"/>
      <c r="AB10" s="1"/>
      <c r="AC10" s="1"/>
    </row>
    <row r="11" spans="2:34" customFormat="1" ht="27.75" customHeight="1">
      <c r="B11" s="525"/>
      <c r="C11" s="227"/>
      <c r="D11" s="223"/>
      <c r="E11" s="220"/>
      <c r="F11" s="220"/>
      <c r="G11" s="220"/>
      <c r="H11" s="224"/>
      <c r="I11" s="538"/>
      <c r="J11" s="38"/>
      <c r="K11" s="38"/>
      <c r="L11" s="38"/>
      <c r="M11" s="88"/>
      <c r="N11" s="91"/>
      <c r="O11" s="39"/>
      <c r="P11" s="39"/>
      <c r="Q11" s="39"/>
      <c r="R11" s="39"/>
      <c r="W11" s="10"/>
      <c r="X11" s="33"/>
      <c r="Y11" s="1"/>
      <c r="AA11" s="1"/>
      <c r="AB11" s="1"/>
      <c r="AC11" s="1"/>
    </row>
    <row r="12" spans="2:34" customFormat="1" ht="15.75" customHeight="1">
      <c r="B12" s="38"/>
      <c r="C12" s="67"/>
      <c r="D12" s="74"/>
      <c r="E12" s="219"/>
      <c r="F12" s="219"/>
      <c r="G12" s="219"/>
      <c r="H12" s="219"/>
      <c r="I12" s="219"/>
      <c r="J12" s="38"/>
      <c r="K12" s="38"/>
      <c r="L12" s="38"/>
      <c r="M12" s="88"/>
      <c r="N12" s="91"/>
      <c r="O12" s="39"/>
      <c r="P12" s="39"/>
      <c r="Q12" s="39"/>
      <c r="R12" s="39"/>
      <c r="W12" s="10"/>
      <c r="X12" s="33"/>
      <c r="Y12" s="1"/>
      <c r="AA12" s="1"/>
      <c r="AB12" s="1"/>
      <c r="AC12" s="1"/>
    </row>
    <row r="13" spans="2:34" customFormat="1" ht="15.75" customHeight="1">
      <c r="B13" s="540" t="s">
        <v>256</v>
      </c>
      <c r="C13" s="541"/>
      <c r="D13" s="542"/>
      <c r="E13" s="78" t="s">
        <v>64</v>
      </c>
      <c r="F13" s="259"/>
      <c r="G13" s="260"/>
      <c r="H13" s="78" t="s">
        <v>26</v>
      </c>
      <c r="I13" s="79" t="s">
        <v>27</v>
      </c>
      <c r="J13" s="79" t="s">
        <v>25</v>
      </c>
      <c r="K13" s="79" t="s">
        <v>97</v>
      </c>
      <c r="L13" s="79" t="s">
        <v>98</v>
      </c>
      <c r="M13" s="79" t="s">
        <v>69</v>
      </c>
      <c r="N13" s="91"/>
      <c r="O13" s="39"/>
      <c r="P13" s="39"/>
      <c r="Q13" s="39"/>
      <c r="R13" s="39"/>
      <c r="W13" s="10"/>
      <c r="X13" s="33"/>
      <c r="Y13" s="1"/>
      <c r="AA13" s="1"/>
      <c r="AB13" s="1"/>
      <c r="AC13" s="1"/>
    </row>
    <row r="14" spans="2:34" customFormat="1" ht="15.75" customHeight="1">
      <c r="B14" s="543"/>
      <c r="C14" s="544"/>
      <c r="D14" s="545"/>
      <c r="E14" s="257" t="s">
        <v>31</v>
      </c>
      <c r="F14" s="258"/>
      <c r="G14" s="233"/>
      <c r="H14" s="261" t="str">
        <f t="shared" ref="H14" si="0">IF(E14="Inget krav","","Kravet uppfyllt?")</f>
        <v/>
      </c>
      <c r="I14" s="262"/>
      <c r="J14" s="69">
        <f>IF(E14="Börkrav",IF(I14="Ja",F14,0),0)</f>
        <v>0</v>
      </c>
      <c r="K14" s="69" t="b">
        <f t="shared" ref="K14" si="1">IF(AND(E14="Ska-krav",I14&lt;&gt;"Ja"),TRUE,FALSE)</f>
        <v>0</v>
      </c>
      <c r="L14" s="69" t="b">
        <f t="shared" ref="L14" si="2">IF(AND(E14="Bör-krav",F14&lt;=0),TRUE,FALSE)</f>
        <v>0</v>
      </c>
      <c r="M14" s="69" t="b">
        <f t="shared" ref="M14" si="3">IF(E14="Ska-krav",TRUE,FALSE)</f>
        <v>0</v>
      </c>
      <c r="N14" s="91"/>
      <c r="O14" s="39"/>
      <c r="P14" s="39"/>
      <c r="Q14" s="39"/>
      <c r="R14" s="39"/>
      <c r="W14" s="10"/>
      <c r="X14" s="33"/>
      <c r="Y14" s="1"/>
      <c r="AA14" s="1"/>
      <c r="AB14" s="1"/>
      <c r="AC14" s="1"/>
    </row>
    <row r="15" spans="2:34" customFormat="1" ht="15.75" customHeight="1">
      <c r="B15" s="38"/>
      <c r="C15" s="67"/>
      <c r="D15" s="74"/>
      <c r="E15" s="219"/>
      <c r="F15" s="219"/>
      <c r="G15" s="219"/>
      <c r="H15" s="219"/>
      <c r="I15" s="219"/>
      <c r="J15" s="38"/>
      <c r="K15" s="112" t="str">
        <f>IF(OR(K14),"Nej","Ja")</f>
        <v>Ja</v>
      </c>
      <c r="L15" s="112" t="str">
        <f>IF(OR(L14),"Nej","Ja")</f>
        <v>Ja</v>
      </c>
      <c r="M15" s="112" t="str">
        <f>IF(OR(M14),"Ja","Nej")</f>
        <v>Nej</v>
      </c>
      <c r="N15" s="91"/>
      <c r="O15" s="39"/>
      <c r="P15" s="39"/>
      <c r="Q15" s="39"/>
      <c r="R15" s="39"/>
      <c r="W15" s="10"/>
      <c r="X15" s="33"/>
      <c r="Y15" s="1"/>
      <c r="AA15" s="1"/>
      <c r="AB15" s="1"/>
      <c r="AC15" s="1"/>
    </row>
    <row r="16" spans="2:34" ht="27" customHeight="1">
      <c r="B16" s="75" t="s">
        <v>193</v>
      </c>
      <c r="C16" s="90"/>
      <c r="D16" s="70"/>
      <c r="E16" s="220"/>
      <c r="F16" s="220"/>
      <c r="G16" s="220"/>
      <c r="H16" s="220"/>
      <c r="I16" s="229" t="s">
        <v>182</v>
      </c>
      <c r="L16" s="76"/>
    </row>
    <row r="17" spans="2:15" s="1" customFormat="1">
      <c r="B17" s="524" t="s">
        <v>77</v>
      </c>
      <c r="C17" s="526" t="s">
        <v>186</v>
      </c>
      <c r="D17" s="527"/>
      <c r="E17" s="527"/>
      <c r="F17" s="527"/>
      <c r="G17" s="527"/>
      <c r="H17" s="528"/>
      <c r="I17" s="537"/>
      <c r="J17"/>
      <c r="K17"/>
      <c r="L17"/>
      <c r="M17"/>
      <c r="N17"/>
      <c r="O17" s="69"/>
    </row>
    <row r="18" spans="2:15" s="1" customFormat="1" ht="60" customHeight="1">
      <c r="B18" s="525"/>
      <c r="C18" s="521"/>
      <c r="D18" s="522"/>
      <c r="E18" s="522"/>
      <c r="F18" s="522"/>
      <c r="G18" s="522"/>
      <c r="H18" s="523"/>
      <c r="I18" s="538"/>
      <c r="J18"/>
      <c r="K18"/>
      <c r="L18"/>
      <c r="M18"/>
      <c r="N18"/>
    </row>
    <row r="19" spans="2:15" ht="10.5" customHeight="1">
      <c r="B19" s="75"/>
      <c r="C19" s="90"/>
      <c r="D19" s="70"/>
      <c r="E19" s="68"/>
      <c r="F19" s="90"/>
      <c r="H19" s="128"/>
      <c r="I19" s="218" t="str">
        <f>IF(AND(I17&gt;0,COUNTIF(E21:E30,"Bör-krav")&lt;1),"Bör-krav saknas nedan, viktning ska endast göras i fall man har bör-krav","")</f>
        <v/>
      </c>
      <c r="L19" s="76"/>
      <c r="M19" s="76"/>
    </row>
    <row r="20" spans="2:15" s="70" customFormat="1" ht="20">
      <c r="B20" s="540" t="s">
        <v>175</v>
      </c>
      <c r="C20" s="541"/>
      <c r="D20" s="542"/>
      <c r="E20" s="78" t="s">
        <v>64</v>
      </c>
      <c r="F20" s="77" t="s">
        <v>65</v>
      </c>
      <c r="H20" s="78" t="s">
        <v>26</v>
      </c>
      <c r="I20" s="79" t="s">
        <v>27</v>
      </c>
      <c r="J20" s="79" t="s">
        <v>25</v>
      </c>
      <c r="K20" s="79" t="s">
        <v>97</v>
      </c>
      <c r="L20" s="79" t="s">
        <v>98</v>
      </c>
      <c r="M20" s="79" t="s">
        <v>69</v>
      </c>
    </row>
    <row r="21" spans="2:15">
      <c r="B21" s="518"/>
      <c r="C21" s="519"/>
      <c r="D21" s="520"/>
      <c r="E21" s="17" t="s">
        <v>31</v>
      </c>
      <c r="F21" s="16"/>
      <c r="H21" s="228" t="str">
        <f t="shared" ref="H21:H29" si="4">IF(E21="Inget krav","","Kravet uppfyllt?")</f>
        <v/>
      </c>
      <c r="I21" s="6"/>
      <c r="J21" s="69">
        <f>IF(E21="Börkrav",IF(I21="Ja",F21,0),0)</f>
        <v>0</v>
      </c>
      <c r="K21" s="69" t="b">
        <f t="shared" ref="K21:K30" si="5">IF(AND(E21="Ska-krav",I21&lt;&gt;"Ja"),TRUE,FALSE)</f>
        <v>0</v>
      </c>
      <c r="L21" s="69" t="b">
        <f t="shared" ref="L21:L30" si="6">IF(AND(E21="Bör-krav",F21&lt;=0),TRUE,FALSE)</f>
        <v>0</v>
      </c>
      <c r="M21" s="69" t="b">
        <f t="shared" ref="M21:M30" si="7">IF(E21="Ska-krav",TRUE,FALSE)</f>
        <v>0</v>
      </c>
    </row>
    <row r="22" spans="2:15">
      <c r="B22" s="518"/>
      <c r="C22" s="519"/>
      <c r="D22" s="520"/>
      <c r="E22" s="17" t="s">
        <v>31</v>
      </c>
      <c r="F22" s="16"/>
      <c r="H22" s="228" t="str">
        <f t="shared" si="4"/>
        <v/>
      </c>
      <c r="I22" s="6"/>
      <c r="J22" s="69">
        <f>IF(E22="Börkrav",IF(I22="Ja",F22,0),0)</f>
        <v>0</v>
      </c>
      <c r="K22" s="69" t="b">
        <f t="shared" si="5"/>
        <v>0</v>
      </c>
      <c r="L22" s="69" t="b">
        <f t="shared" si="6"/>
        <v>0</v>
      </c>
      <c r="M22" s="69" t="b">
        <f t="shared" si="7"/>
        <v>0</v>
      </c>
    </row>
    <row r="23" spans="2:15">
      <c r="B23" s="518"/>
      <c r="C23" s="519"/>
      <c r="D23" s="520"/>
      <c r="E23" s="17" t="s">
        <v>31</v>
      </c>
      <c r="F23" s="16"/>
      <c r="H23" s="228" t="str">
        <f t="shared" si="4"/>
        <v/>
      </c>
      <c r="I23" s="6"/>
      <c r="J23" s="69">
        <f t="shared" ref="J23:J30" si="8">IF(E23="Börkrav",IF(I23="Ja",F23,0),0)</f>
        <v>0</v>
      </c>
      <c r="K23" s="69" t="b">
        <f t="shared" si="5"/>
        <v>0</v>
      </c>
      <c r="L23" s="69" t="b">
        <f t="shared" si="6"/>
        <v>0</v>
      </c>
      <c r="M23" s="69" t="b">
        <f t="shared" si="7"/>
        <v>0</v>
      </c>
    </row>
    <row r="24" spans="2:15">
      <c r="B24" s="518"/>
      <c r="C24" s="519"/>
      <c r="D24" s="520"/>
      <c r="E24" s="17" t="s">
        <v>31</v>
      </c>
      <c r="F24" s="16"/>
      <c r="H24" s="228" t="str">
        <f t="shared" si="4"/>
        <v/>
      </c>
      <c r="I24" s="6"/>
      <c r="J24" s="69">
        <f t="shared" si="8"/>
        <v>0</v>
      </c>
      <c r="K24" s="69" t="b">
        <f t="shared" si="5"/>
        <v>0</v>
      </c>
      <c r="L24" s="69" t="b">
        <f t="shared" si="6"/>
        <v>0</v>
      </c>
      <c r="M24" s="69" t="b">
        <f t="shared" si="7"/>
        <v>0</v>
      </c>
    </row>
    <row r="25" spans="2:15">
      <c r="B25" s="518"/>
      <c r="C25" s="519"/>
      <c r="D25" s="520"/>
      <c r="E25" s="17" t="s">
        <v>31</v>
      </c>
      <c r="F25" s="16"/>
      <c r="H25" s="228" t="str">
        <f t="shared" si="4"/>
        <v/>
      </c>
      <c r="I25" s="6"/>
      <c r="J25" s="69">
        <f t="shared" si="8"/>
        <v>0</v>
      </c>
      <c r="K25" s="69" t="b">
        <f t="shared" si="5"/>
        <v>0</v>
      </c>
      <c r="L25" s="69" t="b">
        <f t="shared" si="6"/>
        <v>0</v>
      </c>
      <c r="M25" s="69" t="b">
        <f t="shared" si="7"/>
        <v>0</v>
      </c>
    </row>
    <row r="26" spans="2:15">
      <c r="B26" s="518"/>
      <c r="C26" s="519"/>
      <c r="D26" s="520"/>
      <c r="E26" s="17" t="s">
        <v>31</v>
      </c>
      <c r="F26" s="16"/>
      <c r="H26" s="228" t="str">
        <f t="shared" si="4"/>
        <v/>
      </c>
      <c r="I26" s="6"/>
      <c r="J26" s="69">
        <f t="shared" si="8"/>
        <v>0</v>
      </c>
      <c r="K26" s="69" t="b">
        <f t="shared" si="5"/>
        <v>0</v>
      </c>
      <c r="L26" s="69" t="b">
        <f t="shared" si="6"/>
        <v>0</v>
      </c>
      <c r="M26" s="69" t="b">
        <f t="shared" si="7"/>
        <v>0</v>
      </c>
    </row>
    <row r="27" spans="2:15">
      <c r="B27" s="518"/>
      <c r="C27" s="519"/>
      <c r="D27" s="520"/>
      <c r="E27" s="17" t="s">
        <v>31</v>
      </c>
      <c r="F27" s="16"/>
      <c r="H27" s="228" t="str">
        <f t="shared" si="4"/>
        <v/>
      </c>
      <c r="I27" s="6"/>
      <c r="J27" s="69">
        <f t="shared" si="8"/>
        <v>0</v>
      </c>
      <c r="K27" s="69" t="b">
        <f t="shared" si="5"/>
        <v>0</v>
      </c>
      <c r="L27" s="69" t="b">
        <f t="shared" si="6"/>
        <v>0</v>
      </c>
      <c r="M27" s="69" t="b">
        <f t="shared" si="7"/>
        <v>0</v>
      </c>
    </row>
    <row r="28" spans="2:15">
      <c r="B28" s="518"/>
      <c r="C28" s="519"/>
      <c r="D28" s="520"/>
      <c r="E28" s="17" t="s">
        <v>31</v>
      </c>
      <c r="F28" s="16"/>
      <c r="H28" s="228" t="str">
        <f t="shared" si="4"/>
        <v/>
      </c>
      <c r="I28" s="6"/>
      <c r="J28" s="69">
        <f t="shared" si="8"/>
        <v>0</v>
      </c>
      <c r="K28" s="69" t="b">
        <f t="shared" si="5"/>
        <v>0</v>
      </c>
      <c r="L28" s="69" t="b">
        <f t="shared" si="6"/>
        <v>0</v>
      </c>
      <c r="M28" s="69" t="b">
        <f t="shared" si="7"/>
        <v>0</v>
      </c>
    </row>
    <row r="29" spans="2:15">
      <c r="B29" s="518"/>
      <c r="C29" s="519"/>
      <c r="D29" s="520"/>
      <c r="E29" s="17" t="s">
        <v>31</v>
      </c>
      <c r="F29" s="16"/>
      <c r="H29" s="228" t="str">
        <f t="shared" si="4"/>
        <v/>
      </c>
      <c r="I29" s="6"/>
      <c r="J29" s="69">
        <f t="shared" si="8"/>
        <v>0</v>
      </c>
      <c r="K29" s="69" t="b">
        <f t="shared" si="5"/>
        <v>0</v>
      </c>
      <c r="L29" s="69" t="b">
        <f t="shared" si="6"/>
        <v>0</v>
      </c>
      <c r="M29" s="69" t="b">
        <f t="shared" si="7"/>
        <v>0</v>
      </c>
    </row>
    <row r="30" spans="2:15">
      <c r="B30" s="518"/>
      <c r="C30" s="519"/>
      <c r="D30" s="520"/>
      <c r="E30" s="17" t="s">
        <v>31</v>
      </c>
      <c r="F30" s="16"/>
      <c r="H30" s="228" t="str">
        <f>IF(E30="Inget krav","","Kravet uppfyllt?")</f>
        <v/>
      </c>
      <c r="I30" s="6"/>
      <c r="J30" s="69">
        <f t="shared" si="8"/>
        <v>0</v>
      </c>
      <c r="K30" s="69" t="b">
        <f t="shared" si="5"/>
        <v>0</v>
      </c>
      <c r="L30" s="69" t="b">
        <f t="shared" si="6"/>
        <v>0</v>
      </c>
      <c r="M30" s="69" t="b">
        <f t="shared" si="7"/>
        <v>0</v>
      </c>
    </row>
    <row r="31" spans="2:15">
      <c r="B31" s="69"/>
      <c r="C31" s="69"/>
      <c r="D31" s="69"/>
      <c r="E31" s="69"/>
      <c r="F31" s="69"/>
    </row>
    <row r="32" spans="2:15" s="112" customFormat="1">
      <c r="B32" s="236" t="s">
        <v>189</v>
      </c>
      <c r="E32" s="113" t="s">
        <v>94</v>
      </c>
      <c r="F32" s="114">
        <f>SUM(F21:F31)</f>
        <v>0</v>
      </c>
      <c r="H32" s="113" t="s">
        <v>95</v>
      </c>
      <c r="I32" s="114">
        <f>SUMIF(I20:I30,"Ja",F20:F30)</f>
        <v>0</v>
      </c>
      <c r="K32" s="112" t="str">
        <f>IF(OR(K21:K30),"Nej","Ja")</f>
        <v>Ja</v>
      </c>
      <c r="L32" s="112" t="str">
        <f>IF(OR(L21:L30),"Nej","Ja")</f>
        <v>Ja</v>
      </c>
      <c r="M32" s="112" t="str">
        <f>IF(OR(M21:M30),"Ja","Nej")</f>
        <v>Nej</v>
      </c>
    </row>
    <row r="33" spans="2:15" s="110" customFormat="1">
      <c r="B33" s="110" t="s">
        <v>96</v>
      </c>
      <c r="E33" s="111"/>
      <c r="H33" s="111"/>
      <c r="I33" s="176">
        <f>IF(I32=0,0,I32/F32*I17*'2 Specifikation'!$N$119)</f>
        <v>0</v>
      </c>
    </row>
    <row r="34" spans="2:15">
      <c r="B34" s="69"/>
      <c r="C34" s="69"/>
      <c r="D34" s="69"/>
      <c r="E34" s="69"/>
      <c r="F34" s="69"/>
    </row>
    <row r="35" spans="2:15">
      <c r="B35" s="69"/>
      <c r="C35" s="69"/>
      <c r="D35" s="69"/>
      <c r="E35" s="69"/>
      <c r="F35" s="69"/>
    </row>
    <row r="36" spans="2:15" ht="27" customHeight="1">
      <c r="B36" s="81" t="s">
        <v>194</v>
      </c>
      <c r="D36" s="67"/>
      <c r="E36" s="68"/>
      <c r="I36" s="229" t="s">
        <v>182</v>
      </c>
    </row>
    <row r="37" spans="2:15" s="1" customFormat="1" ht="12.5">
      <c r="B37" s="553" t="s">
        <v>78</v>
      </c>
      <c r="C37" s="526" t="s">
        <v>186</v>
      </c>
      <c r="D37" s="527"/>
      <c r="E37" s="527"/>
      <c r="F37" s="527"/>
      <c r="G37" s="527"/>
      <c r="H37" s="528"/>
      <c r="I37" s="537"/>
      <c r="J37"/>
      <c r="K37"/>
      <c r="L37"/>
      <c r="M37"/>
      <c r="N37"/>
    </row>
    <row r="38" spans="2:15" s="1" customFormat="1" ht="60" customHeight="1">
      <c r="B38" s="525"/>
      <c r="C38" s="521"/>
      <c r="D38" s="522"/>
      <c r="E38" s="522"/>
      <c r="F38" s="522"/>
      <c r="G38" s="522"/>
      <c r="H38" s="523"/>
      <c r="I38" s="538"/>
      <c r="J38"/>
      <c r="K38"/>
      <c r="L38"/>
      <c r="M38"/>
      <c r="N38"/>
      <c r="O38" s="148"/>
    </row>
    <row r="39" spans="2:15" ht="9.75" customHeight="1">
      <c r="B39" s="81"/>
      <c r="D39" s="67"/>
      <c r="E39" s="68"/>
      <c r="I39" s="218" t="str">
        <f>IF(AND(I37&gt;0,COUNTIF(E41:E50,"Bör-krav")&lt;1),"Bör-krav saknas nedan, viktning ska endast göras i fall man har bör-krav","")</f>
        <v/>
      </c>
    </row>
    <row r="40" spans="2:15" s="70" customFormat="1" ht="20">
      <c r="B40" s="540" t="s">
        <v>228</v>
      </c>
      <c r="C40" s="541"/>
      <c r="D40" s="542"/>
      <c r="E40" s="78" t="s">
        <v>64</v>
      </c>
      <c r="F40" s="77" t="s">
        <v>65</v>
      </c>
      <c r="H40" s="78" t="s">
        <v>26</v>
      </c>
      <c r="I40" s="79" t="s">
        <v>27</v>
      </c>
      <c r="J40" s="79"/>
      <c r="L40" s="69"/>
      <c r="M40" s="69"/>
    </row>
    <row r="41" spans="2:15">
      <c r="B41" s="518"/>
      <c r="C41" s="519"/>
      <c r="D41" s="520"/>
      <c r="E41" s="17" t="s">
        <v>31</v>
      </c>
      <c r="F41" s="16"/>
      <c r="H41" s="228" t="str">
        <f t="shared" ref="H41:H48" si="9">IF(E41="Inget krav","","Kravet uppfyllt?")</f>
        <v/>
      </c>
      <c r="I41" s="6"/>
      <c r="J41" s="69">
        <f t="shared" ref="J41:J50" si="10">IF(E41="Börkrav",IF(I41="Ja",F41,0),0)</f>
        <v>0</v>
      </c>
      <c r="K41" s="69" t="b">
        <f t="shared" ref="K41:K50" si="11">IF(AND(E41="Ska-krav",I41&lt;&gt;"Ja"),TRUE,FALSE)</f>
        <v>0</v>
      </c>
      <c r="L41" s="69" t="b">
        <f t="shared" ref="L41:L50" si="12">IF(AND(E41="Bör-krav",F41&lt;=0),TRUE,FALSE)</f>
        <v>0</v>
      </c>
      <c r="M41" s="69" t="b">
        <f t="shared" ref="M41:M50" si="13">IF(E41="Ska-krav",TRUE,FALSE)</f>
        <v>0</v>
      </c>
    </row>
    <row r="42" spans="2:15">
      <c r="B42" s="518"/>
      <c r="C42" s="519"/>
      <c r="D42" s="520"/>
      <c r="E42" s="17" t="s">
        <v>31</v>
      </c>
      <c r="F42" s="16"/>
      <c r="H42" s="228" t="str">
        <f t="shared" si="9"/>
        <v/>
      </c>
      <c r="I42" s="6"/>
      <c r="J42" s="69">
        <f t="shared" si="10"/>
        <v>0</v>
      </c>
      <c r="K42" s="69" t="b">
        <f t="shared" si="11"/>
        <v>0</v>
      </c>
      <c r="L42" s="69" t="b">
        <f t="shared" si="12"/>
        <v>0</v>
      </c>
      <c r="M42" s="69" t="b">
        <f t="shared" si="13"/>
        <v>0</v>
      </c>
    </row>
    <row r="43" spans="2:15">
      <c r="B43" s="518"/>
      <c r="C43" s="519"/>
      <c r="D43" s="520"/>
      <c r="E43" s="17" t="s">
        <v>31</v>
      </c>
      <c r="F43" s="16"/>
      <c r="H43" s="228" t="str">
        <f t="shared" si="9"/>
        <v/>
      </c>
      <c r="I43" s="6"/>
      <c r="J43" s="69">
        <f t="shared" si="10"/>
        <v>0</v>
      </c>
      <c r="K43" s="69" t="b">
        <f t="shared" si="11"/>
        <v>0</v>
      </c>
      <c r="L43" s="69" t="b">
        <f t="shared" si="12"/>
        <v>0</v>
      </c>
      <c r="M43" s="69" t="b">
        <f t="shared" si="13"/>
        <v>0</v>
      </c>
    </row>
    <row r="44" spans="2:15">
      <c r="B44" s="518"/>
      <c r="C44" s="519"/>
      <c r="D44" s="520"/>
      <c r="E44" s="17" t="s">
        <v>31</v>
      </c>
      <c r="F44" s="16"/>
      <c r="H44" s="228" t="str">
        <f t="shared" si="9"/>
        <v/>
      </c>
      <c r="I44" s="6"/>
      <c r="J44" s="69">
        <f t="shared" si="10"/>
        <v>0</v>
      </c>
      <c r="K44" s="69" t="b">
        <f t="shared" si="11"/>
        <v>0</v>
      </c>
      <c r="L44" s="69" t="b">
        <f t="shared" si="12"/>
        <v>0</v>
      </c>
      <c r="M44" s="69" t="b">
        <f t="shared" si="13"/>
        <v>0</v>
      </c>
    </row>
    <row r="45" spans="2:15">
      <c r="B45" s="518"/>
      <c r="C45" s="519"/>
      <c r="D45" s="520"/>
      <c r="E45" s="17" t="s">
        <v>31</v>
      </c>
      <c r="F45" s="16"/>
      <c r="H45" s="228" t="str">
        <f t="shared" si="9"/>
        <v/>
      </c>
      <c r="I45" s="6"/>
      <c r="J45" s="69">
        <f t="shared" si="10"/>
        <v>0</v>
      </c>
      <c r="K45" s="69" t="b">
        <f t="shared" si="11"/>
        <v>0</v>
      </c>
      <c r="L45" s="69" t="b">
        <f t="shared" si="12"/>
        <v>0</v>
      </c>
      <c r="M45" s="69" t="b">
        <f t="shared" si="13"/>
        <v>0</v>
      </c>
    </row>
    <row r="46" spans="2:15">
      <c r="B46" s="518"/>
      <c r="C46" s="519"/>
      <c r="D46" s="520"/>
      <c r="E46" s="17" t="s">
        <v>31</v>
      </c>
      <c r="F46" s="16"/>
      <c r="H46" s="228" t="str">
        <f t="shared" si="9"/>
        <v/>
      </c>
      <c r="I46" s="6"/>
      <c r="J46" s="69">
        <f t="shared" si="10"/>
        <v>0</v>
      </c>
      <c r="K46" s="69" t="b">
        <f t="shared" si="11"/>
        <v>0</v>
      </c>
      <c r="L46" s="69" t="b">
        <f t="shared" si="12"/>
        <v>0</v>
      </c>
      <c r="M46" s="69" t="b">
        <f t="shared" si="13"/>
        <v>0</v>
      </c>
    </row>
    <row r="47" spans="2:15">
      <c r="B47" s="518"/>
      <c r="C47" s="519"/>
      <c r="D47" s="520"/>
      <c r="E47" s="17" t="s">
        <v>31</v>
      </c>
      <c r="F47" s="16"/>
      <c r="H47" s="228" t="str">
        <f t="shared" si="9"/>
        <v/>
      </c>
      <c r="I47" s="6"/>
      <c r="J47" s="69">
        <f t="shared" si="10"/>
        <v>0</v>
      </c>
      <c r="K47" s="69" t="b">
        <f t="shared" si="11"/>
        <v>0</v>
      </c>
      <c r="L47" s="69" t="b">
        <f t="shared" si="12"/>
        <v>0</v>
      </c>
      <c r="M47" s="69" t="b">
        <f t="shared" si="13"/>
        <v>0</v>
      </c>
    </row>
    <row r="48" spans="2:15">
      <c r="B48" s="518"/>
      <c r="C48" s="519"/>
      <c r="D48" s="520"/>
      <c r="E48" s="17" t="s">
        <v>31</v>
      </c>
      <c r="F48" s="16"/>
      <c r="H48" s="228" t="str">
        <f t="shared" si="9"/>
        <v/>
      </c>
      <c r="I48" s="6"/>
      <c r="J48" s="69">
        <f t="shared" si="10"/>
        <v>0</v>
      </c>
      <c r="K48" s="69" t="b">
        <f t="shared" si="11"/>
        <v>0</v>
      </c>
      <c r="L48" s="69" t="b">
        <f t="shared" si="12"/>
        <v>0</v>
      </c>
      <c r="M48" s="69" t="b">
        <f t="shared" si="13"/>
        <v>0</v>
      </c>
    </row>
    <row r="49" spans="2:15">
      <c r="B49" s="518"/>
      <c r="C49" s="519"/>
      <c r="D49" s="520"/>
      <c r="E49" s="17" t="s">
        <v>31</v>
      </c>
      <c r="F49" s="16"/>
      <c r="H49" s="228" t="str">
        <f>IF(E49="Inget krav","","Kravet uppfyllt?")</f>
        <v/>
      </c>
      <c r="I49" s="6"/>
      <c r="J49" s="69">
        <f t="shared" si="10"/>
        <v>0</v>
      </c>
      <c r="K49" s="69" t="b">
        <f t="shared" si="11"/>
        <v>0</v>
      </c>
      <c r="L49" s="69" t="b">
        <f t="shared" si="12"/>
        <v>0</v>
      </c>
      <c r="M49" s="69" t="b">
        <f t="shared" si="13"/>
        <v>0</v>
      </c>
    </row>
    <row r="50" spans="2:15">
      <c r="B50" s="518"/>
      <c r="C50" s="519"/>
      <c r="D50" s="520"/>
      <c r="E50" s="17" t="s">
        <v>31</v>
      </c>
      <c r="F50" s="16"/>
      <c r="H50" s="228" t="str">
        <f>IF(E50="Inget krav","","Kravet uppfyllt?")</f>
        <v/>
      </c>
      <c r="I50" s="6"/>
      <c r="J50" s="69">
        <f t="shared" si="10"/>
        <v>0</v>
      </c>
      <c r="K50" s="69" t="b">
        <f t="shared" si="11"/>
        <v>0</v>
      </c>
      <c r="L50" s="69" t="b">
        <f t="shared" si="12"/>
        <v>0</v>
      </c>
      <c r="M50" s="69" t="b">
        <f t="shared" si="13"/>
        <v>0</v>
      </c>
    </row>
    <row r="51" spans="2:15">
      <c r="B51" s="69"/>
      <c r="C51" s="69"/>
      <c r="D51" s="69"/>
      <c r="E51" s="69"/>
      <c r="F51" s="69"/>
    </row>
    <row r="52" spans="2:15" s="112" customFormat="1">
      <c r="B52" s="236" t="s">
        <v>189</v>
      </c>
      <c r="E52" s="113" t="s">
        <v>94</v>
      </c>
      <c r="F52" s="114">
        <f>SUM(F41:F51)</f>
        <v>0</v>
      </c>
      <c r="H52" s="113" t="s">
        <v>95</v>
      </c>
      <c r="I52" s="114">
        <f>SUMIF(I40:I50,"Ja",F40:F50)</f>
        <v>0</v>
      </c>
      <c r="K52" s="112" t="str">
        <f>IF(OR(K41:K50),"Nej","Ja")</f>
        <v>Ja</v>
      </c>
      <c r="L52" s="112" t="str">
        <f>IF(OR(L41:L50),"Nej","Ja")</f>
        <v>Ja</v>
      </c>
      <c r="M52" s="112" t="str">
        <f>IF(OR(M41:M50),"Ja","Nej")</f>
        <v>Nej</v>
      </c>
    </row>
    <row r="53" spans="2:15" s="110" customFormat="1">
      <c r="B53" s="110" t="s">
        <v>96</v>
      </c>
      <c r="E53" s="111"/>
      <c r="H53" s="111"/>
      <c r="I53" s="176">
        <f>IF(I52=0,0,I52/F52*I37*'2 Specifikation'!$N$119)</f>
        <v>0</v>
      </c>
    </row>
    <row r="54" spans="2:15" s="110" customFormat="1">
      <c r="E54" s="111"/>
      <c r="H54" s="111"/>
      <c r="I54" s="111"/>
      <c r="N54" s="111"/>
    </row>
    <row r="55" spans="2:15" ht="27" customHeight="1">
      <c r="B55" s="75" t="s">
        <v>195</v>
      </c>
      <c r="D55" s="67"/>
      <c r="E55" s="69"/>
      <c r="F55" s="69"/>
      <c r="I55" s="229" t="s">
        <v>182</v>
      </c>
    </row>
    <row r="56" spans="2:15" s="1" customFormat="1" ht="12.5">
      <c r="B56" s="524" t="s">
        <v>80</v>
      </c>
      <c r="C56" s="526" t="s">
        <v>186</v>
      </c>
      <c r="D56" s="527"/>
      <c r="E56" s="527"/>
      <c r="F56" s="527"/>
      <c r="G56" s="527"/>
      <c r="H56" s="528"/>
      <c r="I56" s="537"/>
      <c r="J56"/>
      <c r="K56"/>
      <c r="L56"/>
      <c r="M56"/>
      <c r="N56"/>
    </row>
    <row r="57" spans="2:15" s="1" customFormat="1" ht="60" customHeight="1">
      <c r="B57" s="525"/>
      <c r="C57" s="521"/>
      <c r="D57" s="522"/>
      <c r="E57" s="522"/>
      <c r="F57" s="522"/>
      <c r="G57" s="522"/>
      <c r="H57" s="523"/>
      <c r="I57" s="538"/>
      <c r="J57"/>
      <c r="K57"/>
      <c r="L57"/>
      <c r="M57"/>
      <c r="N57"/>
      <c r="O57" s="148"/>
    </row>
    <row r="58" spans="2:15" ht="10.5" customHeight="1">
      <c r="B58" s="75"/>
      <c r="D58" s="67"/>
      <c r="E58" s="68"/>
      <c r="I58" s="218" t="str">
        <f>IF(AND(I56&gt;0,COUNTIF(E60:E64,"Bör-krav")&lt;1),"Bör-krav saknas nedan, viktning ska endast göras i fall man har bör-krav","")</f>
        <v/>
      </c>
    </row>
    <row r="59" spans="2:15" s="70" customFormat="1" ht="20">
      <c r="B59" s="540" t="s">
        <v>176</v>
      </c>
      <c r="C59" s="541"/>
      <c r="D59" s="542"/>
      <c r="E59" s="78" t="s">
        <v>64</v>
      </c>
      <c r="F59" s="77" t="s">
        <v>65</v>
      </c>
      <c r="H59" s="78" t="s">
        <v>26</v>
      </c>
      <c r="I59" s="79" t="s">
        <v>27</v>
      </c>
      <c r="J59" s="79"/>
      <c r="L59" s="69"/>
      <c r="M59" s="69"/>
    </row>
    <row r="60" spans="2:15">
      <c r="B60" s="518"/>
      <c r="C60" s="519"/>
      <c r="D60" s="520"/>
      <c r="E60" s="17" t="s">
        <v>31</v>
      </c>
      <c r="F60" s="16"/>
      <c r="H60" s="228" t="str">
        <f>IF(E60="Inget krav","","Kravet uppfyllt?")</f>
        <v/>
      </c>
      <c r="I60" s="6"/>
      <c r="J60" s="69">
        <f>IF(E60="Börkrav",IF(I60="Ja",F60,0),0)</f>
        <v>0</v>
      </c>
      <c r="K60" s="69" t="b">
        <f>IF(AND(E60="Ska-krav",I60&lt;&gt;"Ja"),TRUE,FALSE)</f>
        <v>0</v>
      </c>
      <c r="L60" s="69" t="b">
        <f>IF(AND(E60="Bör-krav",F60&lt;=0),TRUE,FALSE)</f>
        <v>0</v>
      </c>
      <c r="M60" s="69" t="b">
        <f>IF(E60="Ska-krav",TRUE,FALSE)</f>
        <v>0</v>
      </c>
    </row>
    <row r="61" spans="2:15">
      <c r="B61" s="518"/>
      <c r="C61" s="519"/>
      <c r="D61" s="520"/>
      <c r="E61" s="17" t="s">
        <v>31</v>
      </c>
      <c r="F61" s="16"/>
      <c r="H61" s="228" t="str">
        <f>IF(E61="Inget krav","","Kravet uppfyllt?")</f>
        <v/>
      </c>
      <c r="I61" s="6"/>
      <c r="J61" s="69">
        <f>IF(E61="Börkrav",IF(I61="Ja",F61,0),0)</f>
        <v>0</v>
      </c>
      <c r="K61" s="69" t="b">
        <f>IF(AND(E61="Ska-krav",I61&lt;&gt;"Ja"),TRUE,FALSE)</f>
        <v>0</v>
      </c>
      <c r="L61" s="69" t="b">
        <f>IF(AND(E61="Bör-krav",F61&lt;=0),TRUE,FALSE)</f>
        <v>0</v>
      </c>
      <c r="M61" s="69" t="b">
        <f>IF(E61="Ska-krav",TRUE,FALSE)</f>
        <v>0</v>
      </c>
    </row>
    <row r="62" spans="2:15">
      <c r="B62" s="518"/>
      <c r="C62" s="519"/>
      <c r="D62" s="520"/>
      <c r="E62" s="17" t="s">
        <v>31</v>
      </c>
      <c r="F62" s="16"/>
      <c r="H62" s="228" t="str">
        <f>IF(E62="Inget krav","","Kravet uppfyllt?")</f>
        <v/>
      </c>
      <c r="I62" s="6"/>
      <c r="J62" s="69">
        <f>IF(E62="Börkrav",IF(I62="Ja",F62,0),0)</f>
        <v>0</v>
      </c>
      <c r="K62" s="69" t="b">
        <f>IF(AND(E62="Ska-krav",I62&lt;&gt;"Ja"),TRUE,FALSE)</f>
        <v>0</v>
      </c>
      <c r="L62" s="69" t="b">
        <f>IF(AND(E62="Bör-krav",F62&lt;=0),TRUE,FALSE)</f>
        <v>0</v>
      </c>
      <c r="M62" s="69" t="b">
        <f>IF(E62="Ska-krav",TRUE,FALSE)</f>
        <v>0</v>
      </c>
    </row>
    <row r="63" spans="2:15">
      <c r="B63" s="518"/>
      <c r="C63" s="519"/>
      <c r="D63" s="520"/>
      <c r="E63" s="17" t="s">
        <v>31</v>
      </c>
      <c r="F63" s="16"/>
      <c r="H63" s="228" t="str">
        <f>IF(E63="Inget krav","","Kravet uppfyllt?")</f>
        <v/>
      </c>
      <c r="I63" s="6"/>
      <c r="J63" s="69">
        <f>IF(E63="Börkrav",IF(I63="Ja",F63,0),0)</f>
        <v>0</v>
      </c>
      <c r="K63" s="69" t="b">
        <f>IF(AND(E63="Ska-krav",I63&lt;&gt;"Ja"),TRUE,FALSE)</f>
        <v>0</v>
      </c>
      <c r="L63" s="69" t="b">
        <f>IF(AND(E63="Bör-krav",F63&lt;=0),TRUE,FALSE)</f>
        <v>0</v>
      </c>
      <c r="M63" s="69" t="b">
        <f>IF(E63="Ska-krav",TRUE,FALSE)</f>
        <v>0</v>
      </c>
    </row>
    <row r="64" spans="2:15">
      <c r="B64" s="518"/>
      <c r="C64" s="519"/>
      <c r="D64" s="520"/>
      <c r="E64" s="17" t="s">
        <v>31</v>
      </c>
      <c r="F64" s="16"/>
      <c r="H64" s="228" t="str">
        <f>IF(E64="Inget krav","","Kravet uppfyllt?")</f>
        <v/>
      </c>
      <c r="I64" s="6"/>
      <c r="J64" s="69">
        <f>IF(E64="Börkrav",IF(I64="Ja",F64,0),0)</f>
        <v>0</v>
      </c>
      <c r="K64" s="69" t="b">
        <f>IF(AND(E64="Ska-krav",I64&lt;&gt;"Ja"),TRUE,FALSE)</f>
        <v>0</v>
      </c>
      <c r="L64" s="69" t="b">
        <f>IF(AND(E64="Bör-krav",F64&lt;=0),TRUE,FALSE)</f>
        <v>0</v>
      </c>
      <c r="M64" s="69" t="b">
        <f>IF(E64="Ska-krav",TRUE,FALSE)</f>
        <v>0</v>
      </c>
    </row>
    <row r="65" spans="2:15">
      <c r="B65" s="69"/>
      <c r="C65" s="69"/>
      <c r="D65" s="69"/>
      <c r="E65" s="69"/>
      <c r="F65" s="69"/>
    </row>
    <row r="66" spans="2:15" s="112" customFormat="1">
      <c r="B66" s="236" t="s">
        <v>189</v>
      </c>
      <c r="E66" s="113" t="s">
        <v>94</v>
      </c>
      <c r="F66" s="114">
        <f>SUM(F59:F65)</f>
        <v>0</v>
      </c>
      <c r="H66" s="113" t="s">
        <v>95</v>
      </c>
      <c r="I66" s="114">
        <f>SUMIF(I59:I64,"Ja",F59:F64)</f>
        <v>0</v>
      </c>
      <c r="K66" s="112" t="str">
        <f>IF(OR(K60:K64),"Nej","Ja")</f>
        <v>Ja</v>
      </c>
      <c r="L66" s="112" t="str">
        <f>IF(OR(L60:L64),"Nej","Ja")</f>
        <v>Ja</v>
      </c>
      <c r="M66" s="112" t="str">
        <f>IF(OR(M60:M64),"Ja","Nej")</f>
        <v>Nej</v>
      </c>
    </row>
    <row r="67" spans="2:15" s="110" customFormat="1">
      <c r="B67" s="110" t="s">
        <v>96</v>
      </c>
      <c r="E67" s="111"/>
      <c r="H67" s="111"/>
      <c r="I67" s="176">
        <f>IF(I66=0,0,I66/F66*I56*'2 Specifikation'!$N$119)</f>
        <v>0</v>
      </c>
    </row>
    <row r="68" spans="2:15">
      <c r="B68" s="69"/>
      <c r="C68" s="69"/>
      <c r="D68" s="69"/>
      <c r="E68" s="69"/>
      <c r="F68" s="69"/>
    </row>
    <row r="69" spans="2:15" ht="27" customHeight="1">
      <c r="B69" s="75" t="s">
        <v>196</v>
      </c>
      <c r="D69" s="67"/>
      <c r="E69" s="68"/>
      <c r="I69" s="229" t="s">
        <v>182</v>
      </c>
    </row>
    <row r="70" spans="2:15" s="1" customFormat="1" ht="12.5">
      <c r="B70" s="524" t="s">
        <v>79</v>
      </c>
      <c r="C70" s="526" t="s">
        <v>186</v>
      </c>
      <c r="D70" s="527"/>
      <c r="E70" s="527"/>
      <c r="F70" s="527"/>
      <c r="G70" s="527"/>
      <c r="H70" s="528"/>
      <c r="I70" s="537"/>
      <c r="J70"/>
      <c r="K70"/>
      <c r="L70"/>
      <c r="M70"/>
      <c r="N70"/>
    </row>
    <row r="71" spans="2:15" s="1" customFormat="1" ht="60" customHeight="1">
      <c r="B71" s="525"/>
      <c r="C71" s="521"/>
      <c r="D71" s="522"/>
      <c r="E71" s="522"/>
      <c r="F71" s="522"/>
      <c r="G71" s="522"/>
      <c r="H71" s="523"/>
      <c r="I71" s="538"/>
      <c r="J71"/>
      <c r="K71"/>
      <c r="L71"/>
      <c r="M71"/>
      <c r="N71"/>
      <c r="O71" s="148"/>
    </row>
    <row r="72" spans="2:15" ht="10.5" customHeight="1">
      <c r="B72" s="75"/>
      <c r="D72" s="67"/>
      <c r="E72" s="68"/>
      <c r="I72" s="218" t="str">
        <f>IF(AND(I70&gt;0,COUNTIF(E75:E94,"Bör-krav")&lt;1),"Bör-krav saknas nedan, viktning ska endast göras i fall man har bör-krav","")</f>
        <v/>
      </c>
    </row>
    <row r="73" spans="2:15" s="70" customFormat="1" ht="20">
      <c r="B73" s="540" t="s">
        <v>181</v>
      </c>
      <c r="C73" s="541"/>
      <c r="D73" s="542"/>
      <c r="E73" s="78" t="s">
        <v>64</v>
      </c>
      <c r="F73" s="77" t="s">
        <v>65</v>
      </c>
      <c r="H73" s="78" t="s">
        <v>26</v>
      </c>
      <c r="I73" s="79" t="s">
        <v>27</v>
      </c>
      <c r="J73" s="79"/>
      <c r="L73" s="69"/>
      <c r="M73" s="69"/>
    </row>
    <row r="74" spans="2:15" s="70" customFormat="1">
      <c r="B74" s="566"/>
      <c r="C74" s="519"/>
      <c r="D74" s="520"/>
      <c r="E74" s="17" t="s">
        <v>31</v>
      </c>
      <c r="F74" s="16"/>
      <c r="H74" s="228" t="str">
        <f>IF(E74="Inget krav","","Kravet uppfyllt?")</f>
        <v/>
      </c>
      <c r="I74" s="6"/>
      <c r="J74" s="108"/>
      <c r="L74" s="69"/>
      <c r="M74" s="69"/>
    </row>
    <row r="75" spans="2:15">
      <c r="B75" s="566"/>
      <c r="C75" s="519"/>
      <c r="D75" s="520"/>
      <c r="E75" s="17" t="s">
        <v>31</v>
      </c>
      <c r="F75" s="16"/>
      <c r="H75" s="228" t="str">
        <f>IF(E75="Inget krav","","Kravet uppfyllt?")</f>
        <v/>
      </c>
      <c r="I75" s="6"/>
      <c r="J75" s="69">
        <f>IF(E75="Börkrav",IF(I75="Ja",F75,0),0)</f>
        <v>0</v>
      </c>
      <c r="K75" s="69" t="b">
        <f t="shared" ref="K75:K82" si="14">IF(AND(E75="Ska-krav",I75&lt;&gt;"Ja"),TRUE,FALSE)</f>
        <v>0</v>
      </c>
      <c r="L75" s="69" t="b">
        <f t="shared" ref="L75:L82" si="15">IF(AND(E75="Bör-krav",F75&lt;=0),TRUE,FALSE)</f>
        <v>0</v>
      </c>
      <c r="M75" s="69" t="b">
        <f t="shared" ref="M75:M82" si="16">IF(E75="Ska-krav",TRUE,FALSE)</f>
        <v>0</v>
      </c>
    </row>
    <row r="76" spans="2:15">
      <c r="B76" s="518"/>
      <c r="C76" s="519"/>
      <c r="D76" s="520"/>
      <c r="E76" s="17" t="s">
        <v>31</v>
      </c>
      <c r="F76" s="16"/>
      <c r="H76" s="228" t="str">
        <f>IF(E76="Inget krav","","Kravet uppfyllt?")</f>
        <v/>
      </c>
      <c r="I76" s="6"/>
      <c r="J76" s="69">
        <f>IF(E76="Börkrav",IF(I76="Ja",F76,0),0)</f>
        <v>0</v>
      </c>
      <c r="K76" s="69" t="b">
        <f t="shared" si="14"/>
        <v>0</v>
      </c>
      <c r="L76" s="69" t="b">
        <f t="shared" si="15"/>
        <v>0</v>
      </c>
      <c r="M76" s="69" t="b">
        <f t="shared" si="16"/>
        <v>0</v>
      </c>
    </row>
    <row r="77" spans="2:15">
      <c r="B77" s="518"/>
      <c r="C77" s="519"/>
      <c r="D77" s="520"/>
      <c r="E77" s="17" t="s">
        <v>31</v>
      </c>
      <c r="F77" s="16"/>
      <c r="H77" s="228" t="str">
        <f>IF(E77="Inget krav","","Kravet uppfyllt?")</f>
        <v/>
      </c>
      <c r="I77" s="6"/>
      <c r="J77" s="69">
        <f t="shared" ref="J77:J82" si="17">IF(E77="Börkrav",IF(I77="Ja",F77,0),0)</f>
        <v>0</v>
      </c>
      <c r="K77" s="69" t="b">
        <f t="shared" si="14"/>
        <v>0</v>
      </c>
      <c r="L77" s="69" t="b">
        <f t="shared" si="15"/>
        <v>0</v>
      </c>
      <c r="M77" s="69" t="b">
        <f t="shared" si="16"/>
        <v>0</v>
      </c>
    </row>
    <row r="78" spans="2:15">
      <c r="B78" s="518"/>
      <c r="C78" s="519"/>
      <c r="D78" s="520"/>
      <c r="E78" s="17" t="s">
        <v>31</v>
      </c>
      <c r="F78" s="16"/>
      <c r="H78" s="228" t="str">
        <f t="shared" ref="H78:H87" si="18">IF(E78="Inget krav","","Kravet uppfyllt?")</f>
        <v/>
      </c>
      <c r="I78" s="6"/>
      <c r="J78" s="69">
        <f t="shared" si="17"/>
        <v>0</v>
      </c>
      <c r="K78" s="69" t="b">
        <f t="shared" si="14"/>
        <v>0</v>
      </c>
      <c r="L78" s="69" t="b">
        <f t="shared" si="15"/>
        <v>0</v>
      </c>
      <c r="M78" s="69" t="b">
        <f t="shared" si="16"/>
        <v>0</v>
      </c>
    </row>
    <row r="79" spans="2:15">
      <c r="B79" s="518"/>
      <c r="C79" s="519"/>
      <c r="D79" s="520"/>
      <c r="E79" s="17" t="s">
        <v>31</v>
      </c>
      <c r="F79" s="16"/>
      <c r="H79" s="228" t="str">
        <f t="shared" si="18"/>
        <v/>
      </c>
      <c r="I79" s="6"/>
      <c r="J79" s="69">
        <f t="shared" si="17"/>
        <v>0</v>
      </c>
      <c r="K79" s="69" t="b">
        <f t="shared" si="14"/>
        <v>0</v>
      </c>
      <c r="L79" s="69" t="b">
        <f t="shared" si="15"/>
        <v>0</v>
      </c>
      <c r="M79" s="69" t="b">
        <f t="shared" si="16"/>
        <v>0</v>
      </c>
    </row>
    <row r="80" spans="2:15">
      <c r="B80" s="518"/>
      <c r="C80" s="519"/>
      <c r="D80" s="520"/>
      <c r="E80" s="17" t="s">
        <v>31</v>
      </c>
      <c r="F80" s="16"/>
      <c r="H80" s="228" t="str">
        <f t="shared" si="18"/>
        <v/>
      </c>
      <c r="I80" s="6"/>
      <c r="J80" s="69">
        <f t="shared" si="17"/>
        <v>0</v>
      </c>
      <c r="K80" s="69" t="b">
        <f t="shared" si="14"/>
        <v>0</v>
      </c>
      <c r="L80" s="69" t="b">
        <f t="shared" si="15"/>
        <v>0</v>
      </c>
      <c r="M80" s="69" t="b">
        <f t="shared" si="16"/>
        <v>0</v>
      </c>
    </row>
    <row r="81" spans="2:13">
      <c r="B81" s="518"/>
      <c r="C81" s="519"/>
      <c r="D81" s="520"/>
      <c r="E81" s="17" t="s">
        <v>31</v>
      </c>
      <c r="F81" s="16"/>
      <c r="H81" s="228" t="str">
        <f t="shared" si="18"/>
        <v/>
      </c>
      <c r="I81" s="6"/>
      <c r="J81" s="69">
        <f t="shared" si="17"/>
        <v>0</v>
      </c>
      <c r="K81" s="69" t="b">
        <f t="shared" si="14"/>
        <v>0</v>
      </c>
      <c r="L81" s="69" t="b">
        <f t="shared" si="15"/>
        <v>0</v>
      </c>
      <c r="M81" s="69" t="b">
        <f t="shared" si="16"/>
        <v>0</v>
      </c>
    </row>
    <row r="82" spans="2:13">
      <c r="B82" s="518"/>
      <c r="C82" s="519"/>
      <c r="D82" s="520"/>
      <c r="E82" s="17" t="s">
        <v>31</v>
      </c>
      <c r="F82" s="16"/>
      <c r="H82" s="228" t="str">
        <f t="shared" si="18"/>
        <v/>
      </c>
      <c r="I82" s="6"/>
      <c r="J82" s="69">
        <f t="shared" si="17"/>
        <v>0</v>
      </c>
      <c r="K82" s="69" t="b">
        <f t="shared" si="14"/>
        <v>0</v>
      </c>
      <c r="L82" s="69" t="b">
        <f t="shared" si="15"/>
        <v>0</v>
      </c>
      <c r="M82" s="69" t="b">
        <f t="shared" si="16"/>
        <v>0</v>
      </c>
    </row>
    <row r="83" spans="2:13">
      <c r="B83" s="518"/>
      <c r="C83" s="519"/>
      <c r="D83" s="520"/>
      <c r="E83" s="17" t="s">
        <v>31</v>
      </c>
      <c r="F83" s="16"/>
      <c r="H83" s="228" t="str">
        <f t="shared" si="18"/>
        <v/>
      </c>
      <c r="I83" s="6"/>
      <c r="J83" s="69">
        <f t="shared" ref="J83:J93" si="19">IF(E83="Börkrav",IF(I83="Ja",F83,0),0)</f>
        <v>0</v>
      </c>
      <c r="K83" s="69" t="b">
        <f t="shared" ref="K83:K93" si="20">IF(AND(E83="Ska-krav",I83&lt;&gt;"Ja"),TRUE,FALSE)</f>
        <v>0</v>
      </c>
      <c r="L83" s="69" t="b">
        <f t="shared" ref="L83:L93" si="21">IF(AND(E83="Bör-krav",F83&lt;=0),TRUE,FALSE)</f>
        <v>0</v>
      </c>
      <c r="M83" s="69" t="b">
        <f t="shared" ref="M83:M93" si="22">IF(E83="Ska-krav",TRUE,FALSE)</f>
        <v>0</v>
      </c>
    </row>
    <row r="84" spans="2:13">
      <c r="B84" s="518"/>
      <c r="C84" s="519"/>
      <c r="D84" s="520"/>
      <c r="E84" s="17" t="s">
        <v>31</v>
      </c>
      <c r="F84" s="16"/>
      <c r="H84" s="228" t="str">
        <f t="shared" si="18"/>
        <v/>
      </c>
      <c r="I84" s="6"/>
      <c r="J84" s="69">
        <f t="shared" si="19"/>
        <v>0</v>
      </c>
      <c r="K84" s="69" t="b">
        <f t="shared" si="20"/>
        <v>0</v>
      </c>
      <c r="L84" s="69" t="b">
        <f t="shared" si="21"/>
        <v>0</v>
      </c>
      <c r="M84" s="69" t="b">
        <f t="shared" si="22"/>
        <v>0</v>
      </c>
    </row>
    <row r="85" spans="2:13">
      <c r="B85" s="518"/>
      <c r="C85" s="519"/>
      <c r="D85" s="520"/>
      <c r="E85" s="17" t="s">
        <v>31</v>
      </c>
      <c r="F85" s="16"/>
      <c r="H85" s="228" t="str">
        <f t="shared" si="18"/>
        <v/>
      </c>
      <c r="I85" s="6"/>
      <c r="J85" s="69">
        <f t="shared" si="19"/>
        <v>0</v>
      </c>
      <c r="K85" s="69" t="b">
        <f t="shared" si="20"/>
        <v>0</v>
      </c>
      <c r="L85" s="69" t="b">
        <f t="shared" si="21"/>
        <v>0</v>
      </c>
      <c r="M85" s="69" t="b">
        <f t="shared" si="22"/>
        <v>0</v>
      </c>
    </row>
    <row r="86" spans="2:13">
      <c r="B86" s="518"/>
      <c r="C86" s="519"/>
      <c r="D86" s="520"/>
      <c r="E86" s="17" t="s">
        <v>31</v>
      </c>
      <c r="F86" s="16"/>
      <c r="H86" s="228" t="str">
        <f t="shared" si="18"/>
        <v/>
      </c>
      <c r="I86" s="6"/>
      <c r="J86" s="69">
        <f t="shared" si="19"/>
        <v>0</v>
      </c>
      <c r="K86" s="69" t="b">
        <f t="shared" si="20"/>
        <v>0</v>
      </c>
      <c r="L86" s="69" t="b">
        <f t="shared" si="21"/>
        <v>0</v>
      </c>
      <c r="M86" s="69" t="b">
        <f t="shared" si="22"/>
        <v>0</v>
      </c>
    </row>
    <row r="87" spans="2:13">
      <c r="B87" s="518"/>
      <c r="C87" s="519"/>
      <c r="D87" s="520"/>
      <c r="E87" s="17" t="s">
        <v>31</v>
      </c>
      <c r="F87" s="16"/>
      <c r="H87" s="228" t="str">
        <f t="shared" si="18"/>
        <v/>
      </c>
      <c r="I87" s="6"/>
      <c r="J87" s="69">
        <f t="shared" si="19"/>
        <v>0</v>
      </c>
      <c r="K87" s="69" t="b">
        <f t="shared" si="20"/>
        <v>0</v>
      </c>
      <c r="L87" s="69" t="b">
        <f t="shared" si="21"/>
        <v>0</v>
      </c>
      <c r="M87" s="69" t="b">
        <f t="shared" si="22"/>
        <v>0</v>
      </c>
    </row>
    <row r="88" spans="2:13">
      <c r="B88" s="518"/>
      <c r="C88" s="519"/>
      <c r="D88" s="520"/>
      <c r="E88" s="17" t="s">
        <v>31</v>
      </c>
      <c r="F88" s="16"/>
      <c r="H88" s="228" t="str">
        <f t="shared" ref="H88:H94" si="23">IF(E88="Inget krav","","Kravet uppfyllt?")</f>
        <v/>
      </c>
      <c r="I88" s="6"/>
      <c r="J88" s="69">
        <f t="shared" si="19"/>
        <v>0</v>
      </c>
      <c r="K88" s="69" t="b">
        <f t="shared" si="20"/>
        <v>0</v>
      </c>
      <c r="L88" s="69" t="b">
        <f t="shared" si="21"/>
        <v>0</v>
      </c>
      <c r="M88" s="69" t="b">
        <f t="shared" si="22"/>
        <v>0</v>
      </c>
    </row>
    <row r="89" spans="2:13">
      <c r="B89" s="518"/>
      <c r="C89" s="519"/>
      <c r="D89" s="520"/>
      <c r="E89" s="17" t="s">
        <v>31</v>
      </c>
      <c r="F89" s="16"/>
      <c r="H89" s="228" t="str">
        <f t="shared" si="23"/>
        <v/>
      </c>
      <c r="I89" s="6"/>
      <c r="J89" s="69">
        <f t="shared" si="19"/>
        <v>0</v>
      </c>
      <c r="K89" s="69" t="b">
        <f t="shared" si="20"/>
        <v>0</v>
      </c>
      <c r="L89" s="69" t="b">
        <f t="shared" si="21"/>
        <v>0</v>
      </c>
      <c r="M89" s="69" t="b">
        <f t="shared" si="22"/>
        <v>0</v>
      </c>
    </row>
    <row r="90" spans="2:13">
      <c r="B90" s="518"/>
      <c r="C90" s="519"/>
      <c r="D90" s="520"/>
      <c r="E90" s="17" t="s">
        <v>31</v>
      </c>
      <c r="F90" s="16"/>
      <c r="H90" s="228" t="str">
        <f t="shared" si="23"/>
        <v/>
      </c>
      <c r="I90" s="6"/>
      <c r="J90" s="69">
        <f t="shared" si="19"/>
        <v>0</v>
      </c>
      <c r="K90" s="69" t="b">
        <f t="shared" si="20"/>
        <v>0</v>
      </c>
      <c r="L90" s="69" t="b">
        <f t="shared" si="21"/>
        <v>0</v>
      </c>
      <c r="M90" s="69" t="b">
        <f t="shared" si="22"/>
        <v>0</v>
      </c>
    </row>
    <row r="91" spans="2:13">
      <c r="B91" s="518"/>
      <c r="C91" s="519"/>
      <c r="D91" s="520"/>
      <c r="E91" s="17" t="s">
        <v>31</v>
      </c>
      <c r="F91" s="16"/>
      <c r="H91" s="228" t="str">
        <f t="shared" si="23"/>
        <v/>
      </c>
      <c r="I91" s="6"/>
      <c r="J91" s="69">
        <f t="shared" si="19"/>
        <v>0</v>
      </c>
      <c r="K91" s="69" t="b">
        <f t="shared" si="20"/>
        <v>0</v>
      </c>
      <c r="L91" s="69" t="b">
        <f t="shared" si="21"/>
        <v>0</v>
      </c>
      <c r="M91" s="69" t="b">
        <f t="shared" si="22"/>
        <v>0</v>
      </c>
    </row>
    <row r="92" spans="2:13">
      <c r="B92" s="518"/>
      <c r="C92" s="519"/>
      <c r="D92" s="520"/>
      <c r="E92" s="17" t="s">
        <v>31</v>
      </c>
      <c r="F92" s="16"/>
      <c r="H92" s="228" t="str">
        <f t="shared" si="23"/>
        <v/>
      </c>
      <c r="I92" s="6"/>
      <c r="J92" s="69">
        <f t="shared" si="19"/>
        <v>0</v>
      </c>
      <c r="K92" s="69" t="b">
        <f t="shared" si="20"/>
        <v>0</v>
      </c>
      <c r="L92" s="69" t="b">
        <f t="shared" si="21"/>
        <v>0</v>
      </c>
      <c r="M92" s="69" t="b">
        <f t="shared" si="22"/>
        <v>0</v>
      </c>
    </row>
    <row r="93" spans="2:13">
      <c r="B93" s="518"/>
      <c r="C93" s="519"/>
      <c r="D93" s="520"/>
      <c r="E93" s="17" t="s">
        <v>31</v>
      </c>
      <c r="F93" s="16"/>
      <c r="H93" s="228" t="str">
        <f t="shared" si="23"/>
        <v/>
      </c>
      <c r="I93" s="6"/>
      <c r="J93" s="69">
        <f t="shared" si="19"/>
        <v>0</v>
      </c>
      <c r="K93" s="69" t="b">
        <f t="shared" si="20"/>
        <v>0</v>
      </c>
      <c r="L93" s="69" t="b">
        <f t="shared" si="21"/>
        <v>0</v>
      </c>
      <c r="M93" s="69" t="b">
        <f t="shared" si="22"/>
        <v>0</v>
      </c>
    </row>
    <row r="94" spans="2:13">
      <c r="B94" s="518"/>
      <c r="C94" s="519"/>
      <c r="D94" s="520"/>
      <c r="E94" s="17" t="s">
        <v>31</v>
      </c>
      <c r="F94" s="16"/>
      <c r="H94" s="228" t="str">
        <f t="shared" si="23"/>
        <v/>
      </c>
      <c r="I94" s="6"/>
      <c r="J94" s="69">
        <f>IF(E94="Börkrav",IF(I94="Ja",F94,0),0)</f>
        <v>0</v>
      </c>
      <c r="K94" s="69" t="b">
        <f>IF(AND(E94="Ska-krav",I94&lt;&gt;"Ja"),TRUE,FALSE)</f>
        <v>0</v>
      </c>
      <c r="L94" s="69" t="b">
        <f>IF(AND(E94="Bör-krav",F94&lt;=0),TRUE,FALSE)</f>
        <v>0</v>
      </c>
      <c r="M94" s="69" t="b">
        <f>IF(E94="Ska-krav",TRUE,FALSE)</f>
        <v>0</v>
      </c>
    </row>
    <row r="95" spans="2:13">
      <c r="B95" s="69"/>
      <c r="C95" s="69"/>
      <c r="D95" s="69"/>
      <c r="E95" s="69"/>
      <c r="F95" s="69"/>
    </row>
    <row r="96" spans="2:13" s="112" customFormat="1">
      <c r="B96" s="236" t="s">
        <v>189</v>
      </c>
      <c r="E96" s="113" t="s">
        <v>94</v>
      </c>
      <c r="F96" s="114">
        <f>SUM(F75:F95)</f>
        <v>0</v>
      </c>
      <c r="H96" s="113" t="s">
        <v>95</v>
      </c>
      <c r="I96" s="114">
        <f>SUMIF(I75:I94,"Ja",F75:F94)</f>
        <v>0</v>
      </c>
      <c r="K96" s="112" t="str">
        <f>IF(OR(K75:K94),"Nej","Ja")</f>
        <v>Ja</v>
      </c>
      <c r="L96" s="112" t="str">
        <f>IF(OR(L75:L94),"Nej","Ja")</f>
        <v>Ja</v>
      </c>
      <c r="M96" s="112" t="str">
        <f>IF(OR(M75:M94),"Ja","Nej")</f>
        <v>Nej</v>
      </c>
    </row>
    <row r="97" spans="2:16" s="110" customFormat="1">
      <c r="B97" s="110" t="s">
        <v>96</v>
      </c>
      <c r="E97" s="111"/>
      <c r="H97" s="111"/>
      <c r="I97" s="176">
        <f>IF(I96=0,0,I96/F96*I70*'2 Specifikation'!$N$119)</f>
        <v>0</v>
      </c>
    </row>
    <row r="98" spans="2:16" s="110" customFormat="1">
      <c r="E98" s="111"/>
    </row>
    <row r="99" spans="2:16" s="4" customFormat="1" ht="26.25" customHeight="1">
      <c r="B99" s="75" t="s">
        <v>197</v>
      </c>
      <c r="C99" s="127"/>
      <c r="D99" s="127"/>
      <c r="E99" s="127"/>
      <c r="F99" s="127"/>
      <c r="H99" s="41"/>
      <c r="I99" s="229" t="s">
        <v>182</v>
      </c>
      <c r="M99" s="38"/>
      <c r="O99"/>
      <c r="P99"/>
    </row>
    <row r="100" spans="2:16" s="1" customFormat="1" ht="12.5">
      <c r="B100" s="524" t="s">
        <v>81</v>
      </c>
      <c r="C100" s="526" t="s">
        <v>186</v>
      </c>
      <c r="D100" s="527"/>
      <c r="E100" s="527"/>
      <c r="F100" s="527"/>
      <c r="G100" s="527"/>
      <c r="H100" s="528"/>
      <c r="I100" s="537"/>
      <c r="J100"/>
      <c r="K100"/>
      <c r="L100"/>
      <c r="M100"/>
      <c r="N100"/>
    </row>
    <row r="101" spans="2:16" s="1" customFormat="1" ht="60" customHeight="1">
      <c r="B101" s="525"/>
      <c r="C101" s="521"/>
      <c r="D101" s="522"/>
      <c r="E101" s="522"/>
      <c r="F101" s="522"/>
      <c r="G101" s="522"/>
      <c r="H101" s="523"/>
      <c r="I101" s="538"/>
      <c r="J101"/>
      <c r="K101"/>
      <c r="L101"/>
      <c r="M101"/>
      <c r="N101"/>
      <c r="O101" s="148"/>
    </row>
    <row r="102" spans="2:16" s="4" customFormat="1" ht="10.5" customHeight="1">
      <c r="B102" s="127"/>
      <c r="C102" s="127"/>
      <c r="D102" s="127"/>
      <c r="E102" s="127"/>
      <c r="F102" s="127"/>
      <c r="H102" s="41"/>
      <c r="I102" s="218" t="str">
        <f>IF(AND(I100&gt;0,COUNTIF(E104:E109,"Bör-krav")&lt;1),"Bör-krav saknas nedan, viktning ska endast göras i fall man har bör-krav","")</f>
        <v/>
      </c>
      <c r="M102" s="38"/>
      <c r="O102"/>
      <c r="P102"/>
    </row>
    <row r="103" spans="2:16" s="70" customFormat="1" ht="20">
      <c r="B103" s="442" t="s">
        <v>188</v>
      </c>
      <c r="C103" s="443"/>
      <c r="D103" s="49" t="s">
        <v>187</v>
      </c>
      <c r="E103" s="78" t="s">
        <v>64</v>
      </c>
      <c r="F103" s="77" t="s">
        <v>65</v>
      </c>
      <c r="H103" s="78" t="s">
        <v>26</v>
      </c>
      <c r="I103" s="79" t="s">
        <v>27</v>
      </c>
      <c r="J103" s="79"/>
      <c r="L103" s="69"/>
      <c r="M103" s="69"/>
    </row>
    <row r="104" spans="2:16">
      <c r="B104" s="516"/>
      <c r="C104" s="517"/>
      <c r="D104" s="15"/>
      <c r="E104" s="17" t="s">
        <v>31</v>
      </c>
      <c r="F104" s="16"/>
      <c r="G104" s="80"/>
      <c r="H104" s="228" t="str">
        <f t="shared" ref="H104:H109" si="24">IF(E104="Inget krav","","Kravet uppfyllt?")</f>
        <v/>
      </c>
      <c r="I104" s="6"/>
      <c r="J104" s="69">
        <f t="shared" ref="J104:J109" si="25">IF(E104="Börkrav",IF(I104="Ja",F104,0),0)</f>
        <v>0</v>
      </c>
      <c r="K104" s="69" t="b">
        <f t="shared" ref="K104:K109" si="26">IF(AND(E104="Ska-krav",I104&lt;&gt;"Ja"),TRUE,FALSE)</f>
        <v>0</v>
      </c>
      <c r="L104" s="69" t="b">
        <f t="shared" ref="L104:L109" si="27">IF(AND(E104="Bör-krav",F104&lt;=0),TRUE,FALSE)</f>
        <v>0</v>
      </c>
      <c r="M104" s="69" t="b">
        <f t="shared" ref="M104:M109" si="28">IF(E104="Ska-krav",TRUE,FALSE)</f>
        <v>0</v>
      </c>
    </row>
    <row r="105" spans="2:16">
      <c r="B105" s="516"/>
      <c r="C105" s="517"/>
      <c r="D105" s="15"/>
      <c r="E105" s="17" t="s">
        <v>31</v>
      </c>
      <c r="F105" s="16"/>
      <c r="H105" s="228" t="str">
        <f t="shared" si="24"/>
        <v/>
      </c>
      <c r="I105" s="6"/>
      <c r="J105" s="69">
        <f t="shared" si="25"/>
        <v>0</v>
      </c>
      <c r="K105" s="69" t="b">
        <f t="shared" si="26"/>
        <v>0</v>
      </c>
      <c r="L105" s="69" t="b">
        <f t="shared" si="27"/>
        <v>0</v>
      </c>
      <c r="M105" s="69" t="b">
        <f t="shared" si="28"/>
        <v>0</v>
      </c>
    </row>
    <row r="106" spans="2:16">
      <c r="B106" s="516"/>
      <c r="C106" s="517"/>
      <c r="D106" s="15"/>
      <c r="E106" s="17" t="s">
        <v>31</v>
      </c>
      <c r="F106" s="16"/>
      <c r="H106" s="228" t="str">
        <f t="shared" si="24"/>
        <v/>
      </c>
      <c r="I106" s="6"/>
      <c r="J106" s="69">
        <f t="shared" si="25"/>
        <v>0</v>
      </c>
      <c r="K106" s="69" t="b">
        <f t="shared" si="26"/>
        <v>0</v>
      </c>
      <c r="L106" s="69" t="b">
        <f t="shared" si="27"/>
        <v>0</v>
      </c>
      <c r="M106" s="69" t="b">
        <f t="shared" si="28"/>
        <v>0</v>
      </c>
    </row>
    <row r="107" spans="2:16">
      <c r="B107" s="516"/>
      <c r="C107" s="517"/>
      <c r="D107" s="15"/>
      <c r="E107" s="17" t="s">
        <v>31</v>
      </c>
      <c r="F107" s="16"/>
      <c r="H107" s="228" t="str">
        <f t="shared" si="24"/>
        <v/>
      </c>
      <c r="I107" s="6"/>
      <c r="J107" s="69">
        <f t="shared" si="25"/>
        <v>0</v>
      </c>
      <c r="K107" s="69" t="b">
        <f t="shared" si="26"/>
        <v>0</v>
      </c>
      <c r="L107" s="69" t="b">
        <f t="shared" si="27"/>
        <v>0</v>
      </c>
      <c r="M107" s="69" t="b">
        <f t="shared" si="28"/>
        <v>0</v>
      </c>
    </row>
    <row r="108" spans="2:16">
      <c r="B108" s="516"/>
      <c r="C108" s="517"/>
      <c r="D108" s="15"/>
      <c r="E108" s="17" t="s">
        <v>31</v>
      </c>
      <c r="F108" s="16"/>
      <c r="H108" s="228" t="str">
        <f t="shared" si="24"/>
        <v/>
      </c>
      <c r="I108" s="6"/>
      <c r="J108" s="69">
        <f t="shared" si="25"/>
        <v>0</v>
      </c>
      <c r="K108" s="69" t="b">
        <f t="shared" si="26"/>
        <v>0</v>
      </c>
      <c r="L108" s="69" t="b">
        <f t="shared" si="27"/>
        <v>0</v>
      </c>
      <c r="M108" s="69" t="b">
        <f t="shared" si="28"/>
        <v>0</v>
      </c>
    </row>
    <row r="109" spans="2:16">
      <c r="B109" s="516"/>
      <c r="C109" s="517"/>
      <c r="D109" s="15"/>
      <c r="E109" s="17" t="s">
        <v>31</v>
      </c>
      <c r="F109" s="16"/>
      <c r="H109" s="228" t="str">
        <f t="shared" si="24"/>
        <v/>
      </c>
      <c r="I109" s="6"/>
      <c r="J109" s="69">
        <f t="shared" si="25"/>
        <v>0</v>
      </c>
      <c r="K109" s="69" t="b">
        <f t="shared" si="26"/>
        <v>0</v>
      </c>
      <c r="L109" s="69" t="b">
        <f t="shared" si="27"/>
        <v>0</v>
      </c>
      <c r="M109" s="69" t="b">
        <f t="shared" si="28"/>
        <v>0</v>
      </c>
    </row>
    <row r="110" spans="2:16">
      <c r="B110" s="69"/>
      <c r="C110" s="69"/>
      <c r="D110" s="69"/>
      <c r="E110" s="69"/>
      <c r="F110" s="69"/>
    </row>
    <row r="111" spans="2:16" s="112" customFormat="1">
      <c r="B111" s="236" t="s">
        <v>189</v>
      </c>
      <c r="E111" s="113" t="s">
        <v>94</v>
      </c>
      <c r="F111" s="114">
        <f>SUM(F103:F110)</f>
        <v>0</v>
      </c>
      <c r="H111" s="113" t="s">
        <v>95</v>
      </c>
      <c r="I111" s="114">
        <f>SUMIF(I103:I109,"Ja",F103:F109)</f>
        <v>0</v>
      </c>
      <c r="K111" s="112" t="str">
        <f>IF(OR(K104:K109),"Nej","Ja")</f>
        <v>Ja</v>
      </c>
      <c r="L111" s="112" t="str">
        <f>IF(OR(L104:L109),"Nej","Ja")</f>
        <v>Ja</v>
      </c>
      <c r="M111" s="112" t="str">
        <f>IF(OR(M104:M109),"Ja","Nej")</f>
        <v>Nej</v>
      </c>
    </row>
    <row r="112" spans="2:16" s="110" customFormat="1">
      <c r="B112" s="110" t="s">
        <v>96</v>
      </c>
      <c r="E112" s="111"/>
      <c r="H112" s="111"/>
      <c r="I112" s="176">
        <f>IF(I111=0,0,I111/F111*I100*'2 Specifikation'!$N$119)</f>
        <v>0</v>
      </c>
    </row>
    <row r="113" spans="2:13" s="110" customFormat="1"/>
    <row r="114" spans="2:13" s="110" customFormat="1" ht="23">
      <c r="B114" s="75" t="s">
        <v>234</v>
      </c>
      <c r="C114" s="127"/>
      <c r="D114" s="127"/>
      <c r="E114" s="127"/>
      <c r="F114" s="127"/>
      <c r="G114" s="4"/>
      <c r="H114" s="41"/>
      <c r="I114" s="229" t="s">
        <v>182</v>
      </c>
    </row>
    <row r="115" spans="2:13" s="110" customFormat="1" ht="14.15" customHeight="1">
      <c r="B115" s="524" t="s">
        <v>198</v>
      </c>
      <c r="C115" s="526" t="s">
        <v>186</v>
      </c>
      <c r="D115" s="527"/>
      <c r="E115" s="527"/>
      <c r="F115" s="527"/>
      <c r="G115" s="527"/>
      <c r="H115" s="528"/>
      <c r="I115" s="537"/>
    </row>
    <row r="116" spans="2:13" s="110" customFormat="1" ht="55" customHeight="1">
      <c r="B116" s="525"/>
      <c r="C116" s="521"/>
      <c r="D116" s="522"/>
      <c r="E116" s="522"/>
      <c r="F116" s="522"/>
      <c r="G116" s="522"/>
      <c r="H116" s="523"/>
      <c r="I116" s="538"/>
    </row>
    <row r="117" spans="2:13" s="110" customFormat="1" ht="14.15" customHeight="1">
      <c r="B117" s="127"/>
      <c r="C117" s="127"/>
      <c r="D117" s="127"/>
      <c r="E117" s="127"/>
      <c r="F117" s="127"/>
      <c r="G117" s="4"/>
      <c r="H117" s="41"/>
      <c r="I117" s="218" t="str">
        <f>IF(AND(I115&gt;0,COUNTIF(E119:E124,"Bör-krav")&lt;1),"Bör-krav saknas nedan, viktning ska endast göras i fall man har bör-krav","")</f>
        <v/>
      </c>
    </row>
    <row r="118" spans="2:13" s="110" customFormat="1" ht="23.15" customHeight="1">
      <c r="B118" s="442" t="s">
        <v>257</v>
      </c>
      <c r="C118" s="443"/>
      <c r="D118" s="49" t="s">
        <v>187</v>
      </c>
      <c r="E118" s="78" t="s">
        <v>64</v>
      </c>
      <c r="F118" s="77" t="s">
        <v>65</v>
      </c>
      <c r="G118" s="232"/>
      <c r="H118" s="78" t="s">
        <v>26</v>
      </c>
      <c r="I118" s="79" t="s">
        <v>27</v>
      </c>
    </row>
    <row r="119" spans="2:13" s="110" customFormat="1" ht="14.15" customHeight="1">
      <c r="B119" s="516"/>
      <c r="C119" s="517"/>
      <c r="D119" s="15"/>
      <c r="E119" s="17" t="s">
        <v>31</v>
      </c>
      <c r="F119" s="16"/>
      <c r="G119" s="80"/>
      <c r="H119" s="228" t="str">
        <f t="shared" ref="H119:H124" si="29">IF(E119="Inget krav","","Kravet uppfyllt?")</f>
        <v/>
      </c>
      <c r="I119" s="6"/>
      <c r="J119" s="69">
        <f t="shared" ref="J119:J124" si="30">IF(E119="Börkrav",IF(I119="Ja",F119,0),0)</f>
        <v>0</v>
      </c>
      <c r="K119" s="69" t="b">
        <f t="shared" ref="K119:K124" si="31">IF(AND(E119="Ska-krav",I119&lt;&gt;"Ja"),TRUE,FALSE)</f>
        <v>0</v>
      </c>
      <c r="L119" s="69" t="b">
        <f t="shared" ref="L119:L124" si="32">IF(AND(E119="Bör-krav",F119&lt;=0),TRUE,FALSE)</f>
        <v>0</v>
      </c>
      <c r="M119" s="69" t="b">
        <f t="shared" ref="M119:M124" si="33">IF(E119="Ska-krav",TRUE,FALSE)</f>
        <v>0</v>
      </c>
    </row>
    <row r="120" spans="2:13" s="110" customFormat="1">
      <c r="B120" s="516"/>
      <c r="C120" s="517"/>
      <c r="D120" s="15"/>
      <c r="E120" s="17" t="s">
        <v>31</v>
      </c>
      <c r="F120" s="16"/>
      <c r="G120" s="69"/>
      <c r="H120" s="228" t="str">
        <f t="shared" si="29"/>
        <v/>
      </c>
      <c r="I120" s="6"/>
      <c r="J120" s="69">
        <f t="shared" si="30"/>
        <v>0</v>
      </c>
      <c r="K120" s="69" t="b">
        <f t="shared" si="31"/>
        <v>0</v>
      </c>
      <c r="L120" s="69" t="b">
        <f t="shared" si="32"/>
        <v>0</v>
      </c>
      <c r="M120" s="69" t="b">
        <f t="shared" si="33"/>
        <v>0</v>
      </c>
    </row>
    <row r="121" spans="2:13" s="110" customFormat="1">
      <c r="B121" s="516"/>
      <c r="C121" s="517"/>
      <c r="D121" s="15"/>
      <c r="E121" s="17" t="s">
        <v>31</v>
      </c>
      <c r="F121" s="16"/>
      <c r="G121" s="69"/>
      <c r="H121" s="228" t="str">
        <f t="shared" si="29"/>
        <v/>
      </c>
      <c r="I121" s="6"/>
      <c r="J121" s="69">
        <f t="shared" si="30"/>
        <v>0</v>
      </c>
      <c r="K121" s="69" t="b">
        <f t="shared" si="31"/>
        <v>0</v>
      </c>
      <c r="L121" s="69" t="b">
        <f t="shared" si="32"/>
        <v>0</v>
      </c>
      <c r="M121" s="69" t="b">
        <f t="shared" si="33"/>
        <v>0</v>
      </c>
    </row>
    <row r="122" spans="2:13" s="110" customFormat="1">
      <c r="B122" s="516"/>
      <c r="C122" s="517"/>
      <c r="D122" s="15"/>
      <c r="E122" s="17" t="s">
        <v>31</v>
      </c>
      <c r="F122" s="16"/>
      <c r="G122" s="69"/>
      <c r="H122" s="228" t="str">
        <f t="shared" si="29"/>
        <v/>
      </c>
      <c r="I122" s="6"/>
      <c r="J122" s="69">
        <f t="shared" si="30"/>
        <v>0</v>
      </c>
      <c r="K122" s="69" t="b">
        <f t="shared" si="31"/>
        <v>0</v>
      </c>
      <c r="L122" s="69" t="b">
        <f t="shared" si="32"/>
        <v>0</v>
      </c>
      <c r="M122" s="69" t="b">
        <f t="shared" si="33"/>
        <v>0</v>
      </c>
    </row>
    <row r="123" spans="2:13" s="110" customFormat="1">
      <c r="B123" s="516"/>
      <c r="C123" s="517"/>
      <c r="D123" s="15"/>
      <c r="E123" s="17" t="s">
        <v>31</v>
      </c>
      <c r="F123" s="16"/>
      <c r="G123" s="69"/>
      <c r="H123" s="228" t="str">
        <f t="shared" si="29"/>
        <v/>
      </c>
      <c r="I123" s="6"/>
      <c r="J123" s="69">
        <f t="shared" si="30"/>
        <v>0</v>
      </c>
      <c r="K123" s="69" t="b">
        <f t="shared" si="31"/>
        <v>0</v>
      </c>
      <c r="L123" s="69" t="b">
        <f t="shared" si="32"/>
        <v>0</v>
      </c>
      <c r="M123" s="69" t="b">
        <f t="shared" si="33"/>
        <v>0</v>
      </c>
    </row>
    <row r="124" spans="2:13" s="110" customFormat="1">
      <c r="B124" s="516"/>
      <c r="C124" s="517"/>
      <c r="D124" s="15"/>
      <c r="E124" s="17" t="s">
        <v>31</v>
      </c>
      <c r="F124" s="16"/>
      <c r="G124" s="69"/>
      <c r="H124" s="228" t="str">
        <f t="shared" si="29"/>
        <v/>
      </c>
      <c r="I124" s="6"/>
      <c r="J124" s="69">
        <f t="shared" si="30"/>
        <v>0</v>
      </c>
      <c r="K124" s="69" t="b">
        <f t="shared" si="31"/>
        <v>0</v>
      </c>
      <c r="L124" s="69" t="b">
        <f t="shared" si="32"/>
        <v>0</v>
      </c>
      <c r="M124" s="69" t="b">
        <f t="shared" si="33"/>
        <v>0</v>
      </c>
    </row>
    <row r="125" spans="2:13" s="110" customFormat="1">
      <c r="B125" s="69"/>
      <c r="C125" s="69"/>
      <c r="D125" s="69"/>
      <c r="E125" s="69"/>
      <c r="F125" s="69"/>
      <c r="G125" s="69"/>
      <c r="H125" s="69"/>
      <c r="I125" s="69"/>
      <c r="J125" s="69"/>
      <c r="K125" s="69"/>
      <c r="L125" s="69"/>
      <c r="M125" s="69"/>
    </row>
    <row r="126" spans="2:13" s="110" customFormat="1">
      <c r="B126" s="236" t="s">
        <v>189</v>
      </c>
      <c r="C126" s="233"/>
      <c r="D126" s="233"/>
      <c r="E126" s="113" t="s">
        <v>94</v>
      </c>
      <c r="F126" s="114">
        <f>SUM(F118:F125)</f>
        <v>0</v>
      </c>
      <c r="G126" s="112"/>
      <c r="H126" s="113" t="s">
        <v>95</v>
      </c>
      <c r="I126" s="114">
        <f>SUMIF(I118:I124,"Ja",F118:F124)</f>
        <v>0</v>
      </c>
      <c r="J126" s="112"/>
      <c r="K126" s="112" t="str">
        <f>IF(OR(K119:K124),"Nej","Ja")</f>
        <v>Ja</v>
      </c>
      <c r="L126" s="112" t="str">
        <f>IF(OR(L119:L124),"Nej","Ja")</f>
        <v>Ja</v>
      </c>
      <c r="M126" s="112" t="str">
        <f>IF(OR(M119:M124),"Ja","Nej")</f>
        <v>Nej</v>
      </c>
    </row>
    <row r="127" spans="2:13" s="110" customFormat="1">
      <c r="B127" s="237" t="s">
        <v>96</v>
      </c>
      <c r="C127" s="234"/>
      <c r="D127" s="234"/>
      <c r="E127" s="111"/>
      <c r="H127" s="111"/>
      <c r="I127" s="176">
        <f>IF(I126=0,0,I126/F126*I115*'2 Specifikation'!$N$119)</f>
        <v>0</v>
      </c>
    </row>
    <row r="128" spans="2:13" s="110" customFormat="1"/>
    <row r="129" spans="2:14" s="2" customFormat="1" ht="17.5">
      <c r="B129" s="34" t="s">
        <v>6</v>
      </c>
      <c r="C129" s="125"/>
      <c r="D129" s="126"/>
      <c r="E129" s="126"/>
      <c r="F129" s="126"/>
      <c r="G129" s="126"/>
      <c r="H129" s="126"/>
      <c r="I129" s="35">
        <f>(I10+I100+I56+I70+I37+I17+I115)</f>
        <v>0</v>
      </c>
      <c r="J129" s="146"/>
      <c r="K129" s="180"/>
      <c r="L129" s="180"/>
      <c r="M129" s="180"/>
      <c r="N129" s="180"/>
    </row>
    <row r="130" spans="2:14" ht="24" customHeight="1">
      <c r="B130" s="69"/>
      <c r="C130" s="178" t="str">
        <f>IF(OR(K21:K111),"Minst ett av de obligatoriska kraven ovan är inte ifyllda eller besvarde med Nej","")</f>
        <v/>
      </c>
      <c r="D130" s="178"/>
      <c r="E130" s="177"/>
      <c r="F130" s="177"/>
      <c r="I130" s="225" t="str">
        <f>IF(I129&lt;&gt;1,"OBS! total kriterievikt måste summera till 100%","")</f>
        <v>OBS! total kriterievikt måste summera till 100%</v>
      </c>
      <c r="K130" s="535" t="b">
        <f>OR(K21:K126)</f>
        <v>0</v>
      </c>
      <c r="L130" s="535"/>
    </row>
    <row r="131" spans="2:14" ht="26.25" customHeight="1">
      <c r="B131" s="177"/>
      <c r="C131" s="175" t="str">
        <f>IF(OR($L21:$L30,$L41:$L50,$L75:$L94,$L60:$L64,L104:L109),"Minst ett av börkraven ovan är inte poängsatt","")</f>
        <v/>
      </c>
      <c r="D131" s="178"/>
      <c r="E131" s="177"/>
      <c r="F131" s="177"/>
      <c r="K131" s="85"/>
      <c r="L131" s="85"/>
    </row>
    <row r="132" spans="2:14" ht="26.25" customHeight="1">
      <c r="C132" s="293"/>
      <c r="D132" s="293"/>
      <c r="E132" s="293"/>
      <c r="F132" s="293"/>
      <c r="G132" s="293"/>
      <c r="H132" s="293"/>
      <c r="I132" s="293"/>
    </row>
    <row r="133" spans="2:14">
      <c r="C133" s="293"/>
      <c r="D133" s="293"/>
      <c r="E133" s="293"/>
      <c r="F133" s="293"/>
      <c r="G133" s="293"/>
      <c r="H133" s="293"/>
      <c r="I133" s="293"/>
    </row>
    <row r="134" spans="2:14">
      <c r="C134" s="179"/>
      <c r="D134" s="179"/>
      <c r="E134" s="85"/>
      <c r="F134" s="85"/>
      <c r="G134" s="85"/>
    </row>
    <row r="135" spans="2:14">
      <c r="E135" s="85"/>
      <c r="F135" s="85"/>
      <c r="G135" s="85"/>
      <c r="H135" s="85"/>
      <c r="I135" s="85"/>
    </row>
    <row r="136" spans="2:14" ht="14.25" customHeight="1">
      <c r="H136" s="293"/>
      <c r="I136" s="293"/>
      <c r="J136" s="89"/>
      <c r="K136" s="89"/>
      <c r="L136" s="89"/>
      <c r="M136" s="89"/>
    </row>
    <row r="137" spans="2:14" ht="14.25" customHeight="1">
      <c r="E137" s="69"/>
      <c r="F137" s="89"/>
      <c r="G137" s="89"/>
      <c r="H137" s="293"/>
      <c r="I137" s="293"/>
    </row>
    <row r="138" spans="2:14">
      <c r="E138" s="89"/>
      <c r="F138" s="89"/>
      <c r="G138" s="89"/>
      <c r="H138" s="293"/>
      <c r="I138" s="293"/>
    </row>
    <row r="139" spans="2:14">
      <c r="E139" s="65"/>
      <c r="F139" s="65"/>
      <c r="G139" s="65"/>
      <c r="H139" s="65"/>
      <c r="I139" s="65"/>
    </row>
    <row r="140" spans="2:14">
      <c r="E140" s="65"/>
      <c r="F140" s="65"/>
      <c r="G140" s="65"/>
      <c r="H140" s="65"/>
      <c r="I140" s="65"/>
    </row>
    <row r="141" spans="2:14">
      <c r="E141" s="65"/>
      <c r="F141" s="65"/>
      <c r="G141" s="65"/>
      <c r="H141" s="65"/>
      <c r="I141" s="65"/>
    </row>
    <row r="142" spans="2:14">
      <c r="E142" s="69"/>
      <c r="F142" s="69"/>
    </row>
    <row r="143" spans="2:14">
      <c r="F143" s="69"/>
    </row>
  </sheetData>
  <sheetProtection algorithmName="SHA-512" hashValue="L471GiIuoPC565xfp2804gIJlSell6qL0tBeTGVMeMnlUKBgBL0z84Cl9Mm6CtDaq2I+xFnPR0rAVH1mhV9/pQ==" saltValue="YYM6Yaqjy+Ufs0SoZdQRWg==" spinCount="100000" sheet="1" formatRows="0"/>
  <mergeCells count="103">
    <mergeCell ref="H136:I138"/>
    <mergeCell ref="B123:C123"/>
    <mergeCell ref="B124:C124"/>
    <mergeCell ref="B115:B116"/>
    <mergeCell ref="C115:H115"/>
    <mergeCell ref="I115:I116"/>
    <mergeCell ref="C116:H116"/>
    <mergeCell ref="B118:C118"/>
    <mergeCell ref="C132:I133"/>
    <mergeCell ref="B119:C119"/>
    <mergeCell ref="B120:C120"/>
    <mergeCell ref="B121:C121"/>
    <mergeCell ref="B122:C122"/>
    <mergeCell ref="B3:I3"/>
    <mergeCell ref="B4:D5"/>
    <mergeCell ref="B7:E7"/>
    <mergeCell ref="B17:B18"/>
    <mergeCell ref="B79:D79"/>
    <mergeCell ref="B37:B38"/>
    <mergeCell ref="B40:D40"/>
    <mergeCell ref="B49:D49"/>
    <mergeCell ref="I56:I57"/>
    <mergeCell ref="B20:D20"/>
    <mergeCell ref="B78:D78"/>
    <mergeCell ref="B45:D45"/>
    <mergeCell ref="B29:D29"/>
    <mergeCell ref="B48:D48"/>
    <mergeCell ref="C38:H38"/>
    <mergeCell ref="C37:H37"/>
    <mergeCell ref="B41:D41"/>
    <mergeCell ref="B47:D47"/>
    <mergeCell ref="B46:D46"/>
    <mergeCell ref="B50:D50"/>
    <mergeCell ref="B74:D74"/>
    <mergeCell ref="I70:I71"/>
    <mergeCell ref="C70:H70"/>
    <mergeCell ref="C71:H71"/>
    <mergeCell ref="K130:L130"/>
    <mergeCell ref="O7:R7"/>
    <mergeCell ref="H7:I7"/>
    <mergeCell ref="C56:H56"/>
    <mergeCell ref="C57:H57"/>
    <mergeCell ref="I100:I101"/>
    <mergeCell ref="B30:D30"/>
    <mergeCell ref="B59:D59"/>
    <mergeCell ref="B60:D60"/>
    <mergeCell ref="B73:D73"/>
    <mergeCell ref="B75:D75"/>
    <mergeCell ref="B76:D76"/>
    <mergeCell ref="B85:D85"/>
    <mergeCell ref="B86:D86"/>
    <mergeCell ref="B82:D82"/>
    <mergeCell ref="B77:D77"/>
    <mergeCell ref="I37:I38"/>
    <mergeCell ref="B13:D13"/>
    <mergeCell ref="B14:D14"/>
    <mergeCell ref="B61:D61"/>
    <mergeCell ref="B56:B57"/>
    <mergeCell ref="B70:B71"/>
    <mergeCell ref="B63:D63"/>
    <mergeCell ref="B64:D64"/>
    <mergeCell ref="F4:I5"/>
    <mergeCell ref="B23:D23"/>
    <mergeCell ref="B24:D24"/>
    <mergeCell ref="B25:D25"/>
    <mergeCell ref="B26:D26"/>
    <mergeCell ref="H8:I9"/>
    <mergeCell ref="B21:D21"/>
    <mergeCell ref="B22:D22"/>
    <mergeCell ref="I17:I18"/>
    <mergeCell ref="I10:I11"/>
    <mergeCell ref="E8:G9"/>
    <mergeCell ref="B62:D62"/>
    <mergeCell ref="C17:H17"/>
    <mergeCell ref="B10:B11"/>
    <mergeCell ref="C18:H18"/>
    <mergeCell ref="B42:D42"/>
    <mergeCell ref="B43:D43"/>
    <mergeCell ref="B44:D44"/>
    <mergeCell ref="B28:D28"/>
    <mergeCell ref="B27:D27"/>
    <mergeCell ref="B109:C109"/>
    <mergeCell ref="B108:C108"/>
    <mergeCell ref="B103:C103"/>
    <mergeCell ref="B80:D80"/>
    <mergeCell ref="B81:D81"/>
    <mergeCell ref="B104:C104"/>
    <mergeCell ref="B105:C105"/>
    <mergeCell ref="B106:C106"/>
    <mergeCell ref="B107:C107"/>
    <mergeCell ref="B87:D87"/>
    <mergeCell ref="C101:H101"/>
    <mergeCell ref="B100:B101"/>
    <mergeCell ref="C100:H100"/>
    <mergeCell ref="B94:D94"/>
    <mergeCell ref="B89:D89"/>
    <mergeCell ref="B90:D90"/>
    <mergeCell ref="B84:D84"/>
    <mergeCell ref="B91:D91"/>
    <mergeCell ref="B92:D92"/>
    <mergeCell ref="B93:D93"/>
    <mergeCell ref="B88:D88"/>
    <mergeCell ref="B83:D83"/>
  </mergeCells>
  <phoneticPr fontId="35" type="noConversion"/>
  <conditionalFormatting sqref="F14 F74:F94">
    <cfRule type="expression" dxfId="17" priority="1" stopIfTrue="1">
      <formula>IF(E14&lt;&gt;"Bör-krav",IF(F14&gt;0,TRUE,FALSE),FALSE)</formula>
    </cfRule>
    <cfRule type="expression" dxfId="16" priority="2">
      <formula>IF(E14&lt;&gt;"Bör-krav",TRUE,FALSE)</formula>
    </cfRule>
  </conditionalFormatting>
  <conditionalFormatting sqref="F21:F30">
    <cfRule type="expression" dxfId="15" priority="17" stopIfTrue="1">
      <formula>IF(E21&lt;&gt;"Bör-krav",IF(F21&gt;0,TRUE,FALSE),FALSE)</formula>
    </cfRule>
    <cfRule type="expression" dxfId="14" priority="18">
      <formula>IF(E21&lt;&gt;"Bör-krav",TRUE,FALSE)</formula>
    </cfRule>
  </conditionalFormatting>
  <conditionalFormatting sqref="F41:F50">
    <cfRule type="expression" dxfId="13" priority="13" stopIfTrue="1">
      <formula>IF(E41&lt;&gt;"Bör-krav",IF(F41&gt;0,TRUE,FALSE),FALSE)</formula>
    </cfRule>
    <cfRule type="expression" dxfId="12" priority="14">
      <formula>IF(E41&lt;&gt;"Bör-krav",TRUE,FALSE)</formula>
    </cfRule>
  </conditionalFormatting>
  <conditionalFormatting sqref="F60:F64 F104:F109">
    <cfRule type="expression" dxfId="11" priority="39" stopIfTrue="1">
      <formula>IF(E60&lt;&gt;"Bör-krav",IF(F60&gt;0,TRUE,FALSE),FALSE)</formula>
    </cfRule>
    <cfRule type="expression" dxfId="10" priority="40">
      <formula>IF(E60&lt;&gt;"Bör-krav",TRUE,FALSE)</formula>
    </cfRule>
  </conditionalFormatting>
  <conditionalFormatting sqref="F119:F124">
    <cfRule type="expression" dxfId="9" priority="5" stopIfTrue="1">
      <formula>IF(E119&lt;&gt;"Bör-krav",IF(F119&gt;0,TRUE,FALSE),FALSE)</formula>
    </cfRule>
    <cfRule type="expression" dxfId="8" priority="6">
      <formula>IF(E119&lt;&gt;"Bör-krav",TRUE,FALSE)</formula>
    </cfRule>
  </conditionalFormatting>
  <conditionalFormatting sqref="I14">
    <cfRule type="expression" dxfId="7" priority="3" stopIfTrue="1">
      <formula>IF(AND(E14="Ska-krav",I14="Nej"),TRUE,FALSE)</formula>
    </cfRule>
    <cfRule type="expression" dxfId="6" priority="4" stopIfTrue="1">
      <formula>IF(OR(E14="",E14="Inget krav"),TRUE,FALSE)</formula>
    </cfRule>
  </conditionalFormatting>
  <conditionalFormatting sqref="I21:I30 I41:I50 I60:I64 I104:I109 I74:I94">
    <cfRule type="expression" dxfId="5" priority="55" stopIfTrue="1">
      <formula>IF(AND(E21="Ska-krav",I21="Nej"),TRUE,FALSE)</formula>
    </cfRule>
    <cfRule type="expression" dxfId="4" priority="56" stopIfTrue="1">
      <formula>IF(OR(E21="",E21="Inget krav"),TRUE,FALSE)</formula>
    </cfRule>
  </conditionalFormatting>
  <conditionalFormatting sqref="I119:I124">
    <cfRule type="expression" dxfId="3" priority="7" stopIfTrue="1">
      <formula>IF(AND(E119="Ska-krav",I119="Nej"),TRUE,FALSE)</formula>
    </cfRule>
    <cfRule type="expression" dxfId="2" priority="8" stopIfTrue="1">
      <formula>IF(OR(E119="",E119="Inget krav"),TRUE,FALSE)</formula>
    </cfRule>
  </conditionalFormatting>
  <conditionalFormatting sqref="I129">
    <cfRule type="cellIs" dxfId="1" priority="23" stopIfTrue="1" operator="notEqual">
      <formula>1</formula>
    </cfRule>
  </conditionalFormatting>
  <dataValidations count="6">
    <dataValidation type="list" allowBlank="1" showInputMessage="1" showErrorMessage="1" sqref="E58" xr:uid="{00000000-0002-0000-0200-000000000000}">
      <formula1>"Inget krav,Börkrav,Skallkrav"</formula1>
    </dataValidation>
    <dataValidation type="list" allowBlank="1" showInputMessage="1" showErrorMessage="1" sqref="I60:I64 I104:I109 I119:I124 I41:I50 I75:I94 I21:I30 I14" xr:uid="{00000000-0002-0000-0200-000001000000}">
      <formula1>"Ja,Nej"</formula1>
    </dataValidation>
    <dataValidation type="list" allowBlank="1" showInputMessage="1" showErrorMessage="1" sqref="E104:E109 E41:E50 E60:E64 E21:E30 E119:E124 E74:E94" xr:uid="{00000000-0002-0000-0200-000002000000}">
      <formula1>"Inget krav,Bör-krav,Ska-krav"</formula1>
    </dataValidation>
    <dataValidation type="decimal" allowBlank="1" showInputMessage="1" showErrorMessage="1" error="Angivet värde måste vara 0-70%" sqref="I17:I18 I37:I38 I70:I71 I56:I57 I100:I101 I115:I116" xr:uid="{00000000-0002-0000-0200-000003000000}">
      <formula1>0</formula1>
      <formula2>0.7</formula2>
    </dataValidation>
    <dataValidation type="decimal" allowBlank="1" showInputMessage="1" showErrorMessage="1" error="Angivet värde måste vara 30-100%" sqref="I10:I11" xr:uid="{00000000-0002-0000-0200-000004000000}">
      <formula1>0.3</formula1>
      <formula2>1</formula2>
    </dataValidation>
    <dataValidation type="list" allowBlank="1" showInputMessage="1" showErrorMessage="1" sqref="E14" xr:uid="{1F916A4B-D95E-487A-AEBA-F90631E3B96D}">
      <formula1>"Inget krav,Ska-krav"</formula1>
    </dataValidation>
  </dataValidations>
  <pageMargins left="0.59055118110236227" right="0.39370078740157483" top="0.39370078740157483" bottom="0.74803149606299213" header="0.31496062992125984" footer="0.31496062992125984"/>
  <pageSetup paperSize="9" scale="90" orientation="landscape" r:id="rId1"/>
  <headerFooter>
    <oddFooter>&amp;R&amp;P</oddFooter>
  </headerFooter>
  <rowBreaks count="3" manualBreakCount="3">
    <brk id="34" max="16383" man="1"/>
    <brk id="68" max="8" man="1"/>
    <brk id="5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40"/>
  <sheetViews>
    <sheetView showGridLines="0" showRuler="0" zoomScaleNormal="100" zoomScalePageLayoutView="90" workbookViewId="0"/>
  </sheetViews>
  <sheetFormatPr defaultColWidth="9.1796875" defaultRowHeight="12.5"/>
  <cols>
    <col min="1" max="1" width="2.54296875" style="1" customWidth="1"/>
    <col min="2" max="2" width="60.81640625" style="1" customWidth="1"/>
    <col min="3" max="3" width="3.1796875" style="1" customWidth="1"/>
    <col min="4" max="4" width="47.7265625" style="1" customWidth="1"/>
    <col min="5" max="5" width="9.1796875" style="1"/>
    <col min="6" max="6" width="13.1796875" style="1" customWidth="1"/>
    <col min="7" max="16384" width="9.1796875" style="1"/>
  </cols>
  <sheetData>
    <row r="1" spans="2:13" ht="17.25" customHeight="1">
      <c r="D1" s="24" t="str">
        <f>"Avrop nr: "&amp;'2 Specifikation'!E20</f>
        <v xml:space="preserve">Avrop nr: </v>
      </c>
      <c r="F1" s="129"/>
    </row>
    <row r="2" spans="2:13" ht="17.25" customHeight="1"/>
    <row r="3" spans="2:13" ht="25.5" customHeight="1">
      <c r="B3" s="86" t="s">
        <v>133</v>
      </c>
      <c r="C3" s="86"/>
      <c r="D3" s="86"/>
      <c r="J3" s="27"/>
      <c r="K3" s="27"/>
      <c r="L3" s="27"/>
      <c r="M3" s="27"/>
    </row>
    <row r="4" spans="2:13" ht="48.75" customHeight="1">
      <c r="B4" s="560" t="str">
        <f>"Detta kontrakt reglerar avrop från ramavtalsområde "&amp;'1 Försättssida'!A14&amp;", "&amp;'1 Försättssida'!A16</f>
        <v>Detta kontrakt reglerar avrop från ramavtalsområde Tjänstefordon 2024, 23.3-3052-2023</v>
      </c>
      <c r="C4" s="561"/>
      <c r="D4" s="561"/>
      <c r="F4" s="129"/>
      <c r="J4" s="27"/>
      <c r="K4" s="27"/>
      <c r="L4" s="27"/>
      <c r="M4" s="27"/>
    </row>
    <row r="5" spans="2:13" ht="25.5" customHeight="1">
      <c r="B5" s="130" t="s">
        <v>66</v>
      </c>
      <c r="C5" s="130"/>
      <c r="D5" s="130"/>
      <c r="J5" s="27"/>
      <c r="K5" s="27"/>
      <c r="L5" s="27"/>
      <c r="M5" s="27"/>
    </row>
    <row r="6" spans="2:13" ht="45.75" customHeight="1">
      <c r="B6" s="562" t="s">
        <v>134</v>
      </c>
      <c r="C6" s="562"/>
      <c r="D6" s="562"/>
      <c r="G6" s="24"/>
      <c r="J6" s="27"/>
      <c r="K6" s="27"/>
      <c r="L6" s="27"/>
      <c r="M6" s="27"/>
    </row>
    <row r="7" spans="2:13" ht="18">
      <c r="B7" s="196" t="s">
        <v>240</v>
      </c>
      <c r="C7" s="240"/>
      <c r="D7" s="240"/>
      <c r="G7" s="91"/>
      <c r="J7" s="27"/>
      <c r="K7" s="27"/>
      <c r="L7" s="27"/>
      <c r="M7" s="27"/>
    </row>
    <row r="8" spans="2:13" ht="18">
      <c r="B8" s="31" t="s">
        <v>241</v>
      </c>
      <c r="C8" s="31"/>
      <c r="D8" s="31"/>
      <c r="J8" s="27"/>
      <c r="K8" s="27"/>
      <c r="L8" s="27"/>
      <c r="M8" s="27"/>
    </row>
    <row r="9" spans="2:13" ht="18">
      <c r="B9" s="562" t="s">
        <v>242</v>
      </c>
      <c r="C9" s="562"/>
      <c r="D9" s="562"/>
      <c r="J9" s="27"/>
      <c r="K9" s="27"/>
      <c r="L9" s="27"/>
      <c r="M9" s="27"/>
    </row>
    <row r="10" spans="2:13" ht="18">
      <c r="B10" s="31" t="s">
        <v>243</v>
      </c>
      <c r="C10" s="31"/>
      <c r="D10" s="31"/>
      <c r="J10" s="27"/>
      <c r="K10" s="27"/>
      <c r="L10" s="27"/>
      <c r="M10" s="27"/>
    </row>
    <row r="11" spans="2:13" ht="37.5">
      <c r="B11" s="31" t="s">
        <v>244</v>
      </c>
      <c r="C11" s="31"/>
      <c r="D11" s="31"/>
      <c r="J11" s="27"/>
      <c r="K11" s="27"/>
      <c r="L11" s="27"/>
      <c r="M11" s="27"/>
    </row>
    <row r="12" spans="2:13" ht="18">
      <c r="B12" s="31" t="s">
        <v>245</v>
      </c>
      <c r="C12" s="31"/>
      <c r="D12" s="31"/>
      <c r="J12" s="27"/>
      <c r="K12" s="27"/>
      <c r="L12" s="27"/>
      <c r="M12" s="27"/>
    </row>
    <row r="13" spans="2:13" ht="18">
      <c r="B13" s="31"/>
      <c r="C13" s="31"/>
      <c r="D13" s="31"/>
      <c r="J13" s="27"/>
      <c r="K13" s="27"/>
      <c r="L13" s="27"/>
      <c r="M13" s="27"/>
    </row>
    <row r="14" spans="2:13" ht="41.25" customHeight="1">
      <c r="B14" s="562" t="s">
        <v>135</v>
      </c>
      <c r="C14" s="562"/>
      <c r="D14" s="562"/>
      <c r="J14" s="27"/>
      <c r="K14" s="27"/>
      <c r="L14" s="27"/>
      <c r="M14" s="27"/>
    </row>
    <row r="15" spans="2:13" ht="25.5" customHeight="1">
      <c r="B15" s="131"/>
      <c r="C15" s="25"/>
      <c r="D15" s="25"/>
      <c r="J15" s="27"/>
      <c r="K15" s="27"/>
      <c r="L15" s="27"/>
      <c r="M15" s="27"/>
    </row>
    <row r="16" spans="2:13" ht="21.5">
      <c r="B16" s="554" t="s">
        <v>136</v>
      </c>
      <c r="C16" s="555"/>
      <c r="D16" s="556"/>
      <c r="H16" s="132"/>
    </row>
    <row r="17" spans="1:13" ht="41.25" customHeight="1">
      <c r="B17" s="557"/>
      <c r="C17" s="558"/>
      <c r="D17" s="559"/>
      <c r="H17" s="133"/>
    </row>
    <row r="18" spans="1:13" ht="41.25" customHeight="1">
      <c r="B18" s="400"/>
      <c r="C18" s="401"/>
      <c r="D18" s="402"/>
      <c r="H18" s="133"/>
    </row>
    <row r="19" spans="1:13" ht="25.5" customHeight="1">
      <c r="B19" s="82"/>
      <c r="C19" s="25"/>
      <c r="D19" s="25"/>
      <c r="H19" s="133"/>
      <c r="J19" s="27"/>
      <c r="K19" s="27"/>
      <c r="L19" s="27"/>
      <c r="M19" s="27"/>
    </row>
    <row r="20" spans="1:13" s="2" customFormat="1" ht="24" customHeight="1">
      <c r="B20" s="130" t="s">
        <v>11</v>
      </c>
      <c r="C20" s="130"/>
      <c r="D20" s="130"/>
    </row>
    <row r="21" spans="1:13" ht="67.5" customHeight="1">
      <c r="B21" s="562" t="s">
        <v>137</v>
      </c>
      <c r="C21" s="562"/>
      <c r="D21" s="562"/>
    </row>
    <row r="22" spans="1:13" ht="26.25" customHeight="1">
      <c r="B22" s="31"/>
      <c r="C22" s="31"/>
      <c r="D22" s="31"/>
    </row>
    <row r="23" spans="1:13" s="32" customFormat="1" ht="18" customHeight="1">
      <c r="A23" s="1"/>
      <c r="B23" s="134" t="s">
        <v>13</v>
      </c>
      <c r="C23"/>
      <c r="D23" s="134" t="s">
        <v>168</v>
      </c>
      <c r="E23" s="130"/>
    </row>
    <row r="24" spans="1:13" s="32" customFormat="1" ht="23.25" customHeight="1">
      <c r="A24" s="1"/>
      <c r="B24" s="209">
        <f>'2 Specifikation'!B14</f>
        <v>0</v>
      </c>
      <c r="C24"/>
      <c r="D24" s="135"/>
    </row>
    <row r="25" spans="1:13" s="32" customFormat="1" ht="12.75" customHeight="1">
      <c r="A25" s="1"/>
      <c r="B25" s="136" t="s">
        <v>55</v>
      </c>
      <c r="C25"/>
      <c r="D25" s="136" t="s">
        <v>55</v>
      </c>
    </row>
    <row r="26" spans="1:13" s="32" customFormat="1" ht="18" customHeight="1">
      <c r="A26" s="1"/>
      <c r="B26" s="210">
        <f>'2 Specifikation'!H14</f>
        <v>0</v>
      </c>
      <c r="C26"/>
      <c r="D26" s="137"/>
    </row>
    <row r="27" spans="1:13" s="32" customFormat="1" ht="44.25" customHeight="1">
      <c r="A27" s="1"/>
      <c r="B27" s="43"/>
      <c r="C27"/>
      <c r="D27"/>
    </row>
    <row r="28" spans="1:13" s="32" customFormat="1" ht="13">
      <c r="B28" s="138" t="s">
        <v>12</v>
      </c>
      <c r="D28" s="138" t="s">
        <v>12</v>
      </c>
    </row>
    <row r="29" spans="1:13" s="32" customFormat="1" ht="28.5" customHeight="1">
      <c r="B29" s="139"/>
      <c r="D29" s="140"/>
    </row>
    <row r="30" spans="1:13" ht="16.5" customHeight="1">
      <c r="A30" s="32"/>
      <c r="B30" s="32"/>
      <c r="C30" s="32"/>
      <c r="D30" s="32"/>
    </row>
    <row r="31" spans="1:13" ht="25.5">
      <c r="A31" s="32"/>
      <c r="B31" s="141" t="s">
        <v>138</v>
      </c>
      <c r="C31" s="32"/>
      <c r="D31" s="141" t="s">
        <v>139</v>
      </c>
    </row>
    <row r="32" spans="1:13" ht="13">
      <c r="A32" s="32"/>
      <c r="B32" s="142"/>
      <c r="C32" s="32"/>
      <c r="D32" s="143"/>
    </row>
    <row r="33" spans="1:4" ht="13">
      <c r="A33" s="32"/>
      <c r="B33" s="144"/>
      <c r="C33" s="32"/>
      <c r="D33" s="145"/>
    </row>
    <row r="34" spans="1:4" ht="13">
      <c r="A34" s="31"/>
      <c r="B34" s="31"/>
      <c r="C34" s="31"/>
      <c r="D34" s="32"/>
    </row>
    <row r="35" spans="1:4" ht="15.75" customHeight="1">
      <c r="B35" s="134" t="s">
        <v>140</v>
      </c>
      <c r="C35" s="134"/>
      <c r="D35" s="134"/>
    </row>
    <row r="36" spans="1:4">
      <c r="B36" s="563"/>
      <c r="C36" s="564"/>
      <c r="D36" s="565"/>
    </row>
    <row r="37" spans="1:4">
      <c r="B37" s="563"/>
      <c r="C37" s="564"/>
      <c r="D37" s="565"/>
    </row>
    <row r="38" spans="1:4">
      <c r="B38" s="563"/>
      <c r="C38" s="564"/>
      <c r="D38" s="565"/>
    </row>
    <row r="39" spans="1:4">
      <c r="B39" s="563"/>
      <c r="C39" s="564"/>
      <c r="D39" s="565"/>
    </row>
    <row r="40" spans="1:4">
      <c r="B40" s="563"/>
      <c r="C40" s="564"/>
      <c r="D40" s="565"/>
    </row>
  </sheetData>
  <sheetProtection algorithmName="SHA-512" hashValue="eEE+dKc6gtIS0rLTb8GyalU1KFWF1s/HuPgYvLjDUItykynFPDjez8yxopnzGXL+139ECRSExgEp2wgVj5PI2A==" saltValue="WHcf3PBfqMBwGENQs7Qc4g==" spinCount="100000" sheet="1" formatRows="0"/>
  <mergeCells count="12">
    <mergeCell ref="B21:D21"/>
    <mergeCell ref="B40:D40"/>
    <mergeCell ref="B37:D37"/>
    <mergeCell ref="B38:D38"/>
    <mergeCell ref="B39:D39"/>
    <mergeCell ref="B36:D36"/>
    <mergeCell ref="B16:D16"/>
    <mergeCell ref="B17:D18"/>
    <mergeCell ref="B4:D4"/>
    <mergeCell ref="B6:D6"/>
    <mergeCell ref="B14:D14"/>
    <mergeCell ref="B9:D9"/>
  </mergeCells>
  <phoneticPr fontId="35" type="noConversion"/>
  <pageMargins left="0.74803149606299213" right="0.74803149606299213" top="0.39370078740157483" bottom="0.98425196850393704" header="0.51181102362204722" footer="0.51181102362204722"/>
  <pageSetup paperSize="9" scale="85" fitToHeight="0"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32"/>
  <sheetViews>
    <sheetView showGridLines="0" topLeftCell="A19" workbookViewId="0"/>
  </sheetViews>
  <sheetFormatPr defaultColWidth="9.1796875" defaultRowHeight="12.5"/>
  <cols>
    <col min="1" max="1" width="68" style="1" customWidth="1"/>
    <col min="2" max="2" width="15.7265625" style="1" bestFit="1" customWidth="1"/>
    <col min="3" max="3" width="12.453125" style="1" customWidth="1"/>
    <col min="4" max="4" width="9.1796875" style="1"/>
    <col min="5" max="5" width="15" style="1" bestFit="1" customWidth="1"/>
    <col min="6" max="6" width="9.1796875" style="1"/>
    <col min="7" max="7" width="10.7265625" style="1" bestFit="1" customWidth="1"/>
    <col min="8" max="16384" width="9.1796875" style="1"/>
  </cols>
  <sheetData>
    <row r="1" spans="1:8" ht="14">
      <c r="A1" s="119" t="s">
        <v>112</v>
      </c>
    </row>
    <row r="2" spans="1:8">
      <c r="A2" s="11" t="s">
        <v>113</v>
      </c>
    </row>
    <row r="3" spans="1:8">
      <c r="A3" s="11" t="s">
        <v>115</v>
      </c>
    </row>
    <row r="4" spans="1:8">
      <c r="A4" s="11"/>
      <c r="B4" s="1">
        <v>2</v>
      </c>
    </row>
    <row r="5" spans="1:8">
      <c r="B5" s="1" t="str">
        <f>IF(B4&gt;1,"Tbl_Fordonsklass2","Tbl_Fordonsklass")</f>
        <v>Tbl_Fordonsklass2</v>
      </c>
    </row>
    <row r="7" spans="1:8" ht="13">
      <c r="A7" s="10" t="s">
        <v>131</v>
      </c>
      <c r="D7" s="1" t="s">
        <v>60</v>
      </c>
      <c r="G7" s="10" t="s">
        <v>76</v>
      </c>
    </row>
    <row r="8" spans="1:8">
      <c r="A8" s="11" t="s">
        <v>104</v>
      </c>
      <c r="B8" s="104">
        <v>0</v>
      </c>
      <c r="D8" s="1" t="s">
        <v>61</v>
      </c>
      <c r="G8" s="47" t="s">
        <v>44</v>
      </c>
      <c r="H8" s="47">
        <v>150</v>
      </c>
    </row>
    <row r="9" spans="1:8">
      <c r="A9" s="11" t="s">
        <v>105</v>
      </c>
      <c r="B9" s="104">
        <v>1201</v>
      </c>
      <c r="D9" s="1" t="s">
        <v>62</v>
      </c>
      <c r="G9" s="47" t="s">
        <v>35</v>
      </c>
      <c r="H9" s="47">
        <v>150</v>
      </c>
    </row>
    <row r="10" spans="1:8">
      <c r="A10" s="11" t="s">
        <v>106</v>
      </c>
      <c r="B10" s="104">
        <v>1451</v>
      </c>
      <c r="D10" s="1" t="s">
        <v>63</v>
      </c>
      <c r="E10" s="253" t="s">
        <v>57</v>
      </c>
      <c r="G10" s="47" t="s">
        <v>34</v>
      </c>
      <c r="H10" s="47">
        <v>150</v>
      </c>
    </row>
    <row r="11" spans="1:8">
      <c r="A11" s="11" t="s">
        <v>107</v>
      </c>
      <c r="B11" s="104">
        <v>1601</v>
      </c>
      <c r="E11" s="84"/>
      <c r="G11" s="47" t="s">
        <v>33</v>
      </c>
      <c r="H11" s="47">
        <v>95</v>
      </c>
    </row>
    <row r="12" spans="1:8">
      <c r="A12" s="11" t="s">
        <v>57</v>
      </c>
      <c r="B12" s="104"/>
      <c r="G12" s="47" t="s">
        <v>32</v>
      </c>
      <c r="H12" s="47">
        <v>95</v>
      </c>
    </row>
    <row r="13" spans="1:8">
      <c r="A13" s="11" t="s">
        <v>57</v>
      </c>
      <c r="B13" s="104"/>
    </row>
    <row r="14" spans="1:8">
      <c r="A14" s="11" t="s">
        <v>57</v>
      </c>
      <c r="B14" s="104"/>
      <c r="G14" s="1" t="s">
        <v>130</v>
      </c>
      <c r="H14" s="103">
        <v>1</v>
      </c>
    </row>
    <row r="15" spans="1:8">
      <c r="A15" s="11" t="s">
        <v>57</v>
      </c>
      <c r="B15" s="104"/>
    </row>
    <row r="17" spans="1:7">
      <c r="B17" s="1" t="e">
        <f>MATCH(Input43,Admin!A8:A15,0)</f>
        <v>#REF!</v>
      </c>
    </row>
    <row r="18" spans="1:7">
      <c r="B18" s="1" t="e">
        <f>MATCH('2 Specifikation'!#REF!,Admin!B8:B11,1)</f>
        <v>#REF!</v>
      </c>
      <c r="D18" s="19"/>
    </row>
    <row r="19" spans="1:7">
      <c r="B19" s="1" t="e">
        <f>IF(B17&lt;=4,IF(B17=B18,TRUE,FALSE),TRUE)</f>
        <v>#REF!</v>
      </c>
    </row>
    <row r="20" spans="1:7">
      <c r="B20" s="1" t="e">
        <f>IF(ViktKontroll,"Ja","Nej")</f>
        <v>#REF!</v>
      </c>
    </row>
    <row r="22" spans="1:7" ht="14">
      <c r="F22" s="118" t="s">
        <v>104</v>
      </c>
    </row>
    <row r="23" spans="1:7" ht="14">
      <c r="F23" s="118" t="s">
        <v>105</v>
      </c>
    </row>
    <row r="24" spans="1:7" ht="14">
      <c r="A24" s="10" t="s">
        <v>132</v>
      </c>
      <c r="F24" s="118" t="s">
        <v>106</v>
      </c>
    </row>
    <row r="25" spans="1:7" ht="14">
      <c r="A25" s="11" t="s">
        <v>108</v>
      </c>
      <c r="F25" s="118" t="s">
        <v>107</v>
      </c>
    </row>
    <row r="26" spans="1:7">
      <c r="A26" s="11" t="s">
        <v>109</v>
      </c>
      <c r="F26" s="1" t="s">
        <v>108</v>
      </c>
    </row>
    <row r="27" spans="1:7">
      <c r="A27" s="11" t="s">
        <v>110</v>
      </c>
      <c r="F27" s="1" t="s">
        <v>109</v>
      </c>
    </row>
    <row r="28" spans="1:7">
      <c r="A28" s="11" t="s">
        <v>111</v>
      </c>
      <c r="F28" s="1" t="s">
        <v>110</v>
      </c>
    </row>
    <row r="29" spans="1:7">
      <c r="F29" s="1" t="s">
        <v>111</v>
      </c>
    </row>
    <row r="30" spans="1:7" ht="14">
      <c r="G30" s="118" t="s">
        <v>113</v>
      </c>
    </row>
    <row r="31" spans="1:7" ht="14">
      <c r="G31" s="118" t="s">
        <v>114</v>
      </c>
    </row>
    <row r="32" spans="1:7" ht="14">
      <c r="G32" s="118" t="s">
        <v>115</v>
      </c>
    </row>
  </sheetData>
  <phoneticPr fontId="35" type="noConversion"/>
  <conditionalFormatting sqref="H14">
    <cfRule type="expression" dxfId="0" priority="1" stopIfTrue="1">
      <formula>RestType=2</formula>
    </cfRule>
  </conditionalFormatting>
  <pageMargins left="0.7" right="0.7" top="0.75" bottom="0.75" header="0.3" footer="0.3"/>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9"/>
  <sheetViews>
    <sheetView workbookViewId="0"/>
  </sheetViews>
  <sheetFormatPr defaultRowHeight="12.5"/>
  <cols>
    <col min="1" max="1" width="10.453125" bestFit="1" customWidth="1"/>
    <col min="2" max="2" width="12.453125" customWidth="1"/>
    <col min="3" max="3" width="12.26953125" bestFit="1" customWidth="1"/>
  </cols>
  <sheetData>
    <row r="1" spans="1:5">
      <c r="A1" s="242" t="s">
        <v>204</v>
      </c>
      <c r="B1" s="242" t="b">
        <v>0</v>
      </c>
      <c r="C1" s="242"/>
    </row>
    <row r="2" spans="1:5" ht="13">
      <c r="A2" s="243" t="s">
        <v>60</v>
      </c>
      <c r="B2" s="19" t="s">
        <v>205</v>
      </c>
      <c r="C2" s="19"/>
      <c r="D2" s="242">
        <v>2</v>
      </c>
      <c r="E2" s="251" t="str">
        <f>INDEX(E3:E5,D2)</f>
        <v>Avroppsblanketten är nu upplåst, klicka här för att låsa avropsblanketten.</v>
      </c>
    </row>
    <row r="3" spans="1:5">
      <c r="A3" s="243" t="s">
        <v>61</v>
      </c>
      <c r="B3" s="244" t="s">
        <v>205</v>
      </c>
      <c r="C3" s="19"/>
      <c r="D3" s="242"/>
      <c r="E3" s="19" t="s">
        <v>212</v>
      </c>
    </row>
    <row r="4" spans="1:5" ht="13">
      <c r="A4" s="243" t="s">
        <v>62</v>
      </c>
      <c r="B4" s="245" t="s">
        <v>205</v>
      </c>
      <c r="C4" s="19" t="s">
        <v>206</v>
      </c>
      <c r="D4" s="242"/>
      <c r="E4" s="251" t="s">
        <v>213</v>
      </c>
    </row>
    <row r="5" spans="1:5" ht="13">
      <c r="A5" s="243" t="s">
        <v>63</v>
      </c>
      <c r="B5" s="246" t="s">
        <v>57</v>
      </c>
      <c r="C5" s="19" t="s">
        <v>207</v>
      </c>
      <c r="D5" s="242"/>
      <c r="E5" s="251" t="s">
        <v>214</v>
      </c>
    </row>
    <row r="6" spans="1:5">
      <c r="A6" s="243"/>
      <c r="B6" s="247"/>
      <c r="C6" s="19" t="s">
        <v>208</v>
      </c>
      <c r="D6" s="242"/>
      <c r="E6" s="242"/>
    </row>
    <row r="7" spans="1:5">
      <c r="A7" s="243"/>
      <c r="B7" s="248"/>
      <c r="C7" s="19" t="s">
        <v>209</v>
      </c>
      <c r="D7" s="242"/>
      <c r="E7" s="242" t="s">
        <v>215</v>
      </c>
    </row>
    <row r="8" spans="1:5">
      <c r="A8" s="243"/>
      <c r="B8" s="249"/>
      <c r="C8" s="19" t="s">
        <v>210</v>
      </c>
      <c r="D8" s="242"/>
      <c r="E8" s="242">
        <v>2</v>
      </c>
    </row>
    <row r="9" spans="1:5">
      <c r="A9" s="243"/>
      <c r="B9" s="250"/>
      <c r="C9" s="19" t="s">
        <v>211</v>
      </c>
      <c r="D9" s="242"/>
      <c r="E9" s="242" t="s">
        <v>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79</vt:i4>
      </vt:variant>
    </vt:vector>
  </HeadingPairs>
  <TitlesOfParts>
    <vt:vector size="85" baseType="lpstr">
      <vt:lpstr>1 Försättssida</vt:lpstr>
      <vt:lpstr>2 Specifikation</vt:lpstr>
      <vt:lpstr>3 Detaljerad kravspec. </vt:lpstr>
      <vt:lpstr>4 Avtalstecknande</vt:lpstr>
      <vt:lpstr>Admin</vt:lpstr>
      <vt:lpstr>SysAdmin</vt:lpstr>
      <vt:lpstr>Admin!_Toc429684918</vt:lpstr>
      <vt:lpstr>ButtonStatus</vt:lpstr>
      <vt:lpstr>ButtonText</vt:lpstr>
      <vt:lpstr>FKNo</vt:lpstr>
      <vt:lpstr>Input18</vt:lpstr>
      <vt:lpstr>Input19</vt:lpstr>
      <vt:lpstr>Input33</vt:lpstr>
      <vt:lpstr>Input34</vt:lpstr>
      <vt:lpstr>Input35</vt:lpstr>
      <vt:lpstr>Input36</vt:lpstr>
      <vt:lpstr>Input37</vt:lpstr>
      <vt:lpstr>Input38</vt:lpstr>
      <vt:lpstr>Input39</vt:lpstr>
      <vt:lpstr>Input40</vt:lpstr>
      <vt:lpstr>Input42</vt:lpstr>
      <vt:lpstr>Input45</vt:lpstr>
      <vt:lpstr>Input46</vt:lpstr>
      <vt:lpstr>Input47</vt:lpstr>
      <vt:lpstr>Input48</vt:lpstr>
      <vt:lpstr>Input49</vt:lpstr>
      <vt:lpstr>Input50</vt:lpstr>
      <vt:lpstr>Input51</vt:lpstr>
      <vt:lpstr>Input54</vt:lpstr>
      <vt:lpstr>Input55</vt:lpstr>
      <vt:lpstr>Input56</vt:lpstr>
      <vt:lpstr>Input57</vt:lpstr>
      <vt:lpstr>Input58</vt:lpstr>
      <vt:lpstr>Input59</vt:lpstr>
      <vt:lpstr>Input60</vt:lpstr>
      <vt:lpstr>Input61</vt:lpstr>
      <vt:lpstr>Input63</vt:lpstr>
      <vt:lpstr>Input64</vt:lpstr>
      <vt:lpstr>Input65</vt:lpstr>
      <vt:lpstr>Input67</vt:lpstr>
      <vt:lpstr>Input68</vt:lpstr>
      <vt:lpstr>Input70</vt:lpstr>
      <vt:lpstr>Input71</vt:lpstr>
      <vt:lpstr>Input72</vt:lpstr>
      <vt:lpstr>Input73</vt:lpstr>
      <vt:lpstr>Input76</vt:lpstr>
      <vt:lpstr>Input77</vt:lpstr>
      <vt:lpstr>Input80</vt:lpstr>
      <vt:lpstr>Input81</vt:lpstr>
      <vt:lpstr>Input83</vt:lpstr>
      <vt:lpstr>Input84</vt:lpstr>
      <vt:lpstr>Input87</vt:lpstr>
      <vt:lpstr>Input88</vt:lpstr>
      <vt:lpstr>Input95</vt:lpstr>
      <vt:lpstr>Input96</vt:lpstr>
      <vt:lpstr>KlkRta</vt:lpstr>
      <vt:lpstr>LarmStatus</vt:lpstr>
      <vt:lpstr>pkey</vt:lpstr>
      <vt:lpstr>RestType</vt:lpstr>
      <vt:lpstr>SelectedDelOmr</vt:lpstr>
      <vt:lpstr>Tbl_Fordonsklass</vt:lpstr>
      <vt:lpstr>Tbl_Fordonsklass2</vt:lpstr>
      <vt:lpstr>TblBilagor</vt:lpstr>
      <vt:lpstr>TblCo2GrDrivmedel</vt:lpstr>
      <vt:lpstr>TblDelområden</vt:lpstr>
      <vt:lpstr>TblDrivmedelkost</vt:lpstr>
      <vt:lpstr>TblKalkFaktorer</vt:lpstr>
      <vt:lpstr>TblSpecKomfort</vt:lpstr>
      <vt:lpstr>TblSpecMiljö</vt:lpstr>
      <vt:lpstr>TblSpecServiceGarant</vt:lpstr>
      <vt:lpstr>TblSpecSäkerhet</vt:lpstr>
      <vt:lpstr>TblStationeringsorter</vt:lpstr>
      <vt:lpstr>TblViktKontroll</vt:lpstr>
      <vt:lpstr>TillDelVal</vt:lpstr>
      <vt:lpstr>UKey</vt:lpstr>
      <vt:lpstr>'2 Specifikation'!Utskriftsområde</vt:lpstr>
      <vt:lpstr>'3 Detaljerad kravspec. '!Utskriftsområde</vt:lpstr>
      <vt:lpstr>'4 Avtalstecknande'!Utskriftsområde</vt:lpstr>
      <vt:lpstr>'4 Avtalstecknande'!Utskriftsrubriker</vt:lpstr>
      <vt:lpstr>UtvarderingsVal</vt:lpstr>
      <vt:lpstr>VerNr</vt:lpstr>
      <vt:lpstr>ViktKontroll</vt:lpstr>
      <vt:lpstr>ViktKontrollStatus</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Linda Sörqvist</cp:lastModifiedBy>
  <cp:lastPrinted>2015-10-21T09:40:40Z</cp:lastPrinted>
  <dcterms:created xsi:type="dcterms:W3CDTF">2008-11-24T11:40:31Z</dcterms:created>
  <dcterms:modified xsi:type="dcterms:W3CDTF">2025-01-17T06:19:14Z</dcterms:modified>
</cp:coreProperties>
</file>